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360" yWindow="270" windowWidth="18735" windowHeight="11760" activeTab="3"/>
  </bookViews>
  <sheets>
    <sheet name="Pokyny pro vyplnění" sheetId="11" r:id="rId1"/>
    <sheet name="Stavba" sheetId="1" r:id="rId2"/>
    <sheet name="VzorPolozky" sheetId="10" state="hidden" r:id="rId3"/>
    <sheet name="Rozpočet Pol" sheetId="12" r:id="rId4"/>
  </sheets>
  <externalReferences>
    <externalReference r:id="rId5"/>
  </externalReferences>
  <definedNames>
    <definedName name="CelkemDPHVypocet" localSheetId="1">Stavba!$H$40</definedName>
    <definedName name="CenaCelkem">Stavba!$G$29</definedName>
    <definedName name="CenaCelkemBezDPH">Stavba!$G$28</definedName>
    <definedName name="CenaCelkemVypocet" localSheetId="1">Stavba!$I$40</definedName>
    <definedName name="cisloobjektu">Stavba!$C$3</definedName>
    <definedName name="CisloRozpoctu">'[1]Krycí list'!$C$2</definedName>
    <definedName name="CisloStavby" localSheetId="1">Stavba!$C$2</definedName>
    <definedName name="cislostavby">'[1]Krycí list'!$A$7</definedName>
    <definedName name="CisloStavebnihoRozpoctu">Stavba!$D$4</definedName>
    <definedName name="dadresa">Stavba!$D$12:$G$12</definedName>
    <definedName name="DIČ" localSheetId="1">Stavba!$I$12</definedName>
    <definedName name="dmisto">Stavba!$D$13:$G$13</definedName>
    <definedName name="DPHSni">Stavba!$G$24</definedName>
    <definedName name="DPHZakl">Stavba!$G$26</definedName>
    <definedName name="dpsc" localSheetId="1">Stavba!$C$13</definedName>
    <definedName name="IČO" localSheetId="1">Stavba!$I$11</definedName>
    <definedName name="Mena">Stavba!$J$29</definedName>
    <definedName name="MistoStavby">Stavba!$D$4</definedName>
    <definedName name="nazevobjektu">Stavba!$D$3</definedName>
    <definedName name="NazevRozpoctu">'[1]Krycí list'!$D$2</definedName>
    <definedName name="NazevStavby" localSheetId="1">Stavba!$D$2</definedName>
    <definedName name="nazevstavby">'[1]Krycí list'!$C$7</definedName>
    <definedName name="NazevStavebnihoRozpoctu">Stavba!$E$4</definedName>
    <definedName name="oadresa">Stavba!$D$6</definedName>
    <definedName name="Objednatel" localSheetId="1">Stavba!$D$5</definedName>
    <definedName name="Objekt" localSheetId="1">Stavba!$B$38</definedName>
    <definedName name="_xlnm.Print_Area" localSheetId="3">'Rozpočet Pol'!$A$1:$U$76</definedName>
    <definedName name="_xlnm.Print_Area" localSheetId="1">Stavba!$A$1:$J$59</definedName>
    <definedName name="odic" localSheetId="1">Stavba!$I$6</definedName>
    <definedName name="oico" localSheetId="1">Stavba!$I$5</definedName>
    <definedName name="omisto" localSheetId="1">Stavba!$D$7</definedName>
    <definedName name="onazev" localSheetId="1">Stavba!$D$6</definedName>
    <definedName name="opsc" localSheetId="1">Stavba!$C$7</definedName>
    <definedName name="padresa">Stavba!$D$9</definedName>
    <definedName name="pdic">Stavba!$I$9</definedName>
    <definedName name="pico">Stavba!$I$8</definedName>
    <definedName name="pmisto">Stavba!$D$10</definedName>
    <definedName name="PocetMJ">#REF!</definedName>
    <definedName name="PoptavkaID">Stavba!$A$1</definedName>
    <definedName name="pPSC">Stavba!$C$10</definedName>
    <definedName name="Projektant">Stavba!$D$8</definedName>
    <definedName name="SazbaDPH1" localSheetId="1">Stavba!$E$23</definedName>
    <definedName name="SazbaDPH1">'[1]Krycí list'!$C$30</definedName>
    <definedName name="SazbaDPH2" localSheetId="1">Stavba!$E$25</definedName>
    <definedName name="SazbaDPH2">'[1]Krycí list'!$C$32</definedName>
    <definedName name="SloupecCC">#REF!</definedName>
    <definedName name="SloupecCisloPol">#REF!</definedName>
    <definedName name="SloupecJC">#REF!</definedName>
    <definedName name="SloupecMJ">#REF!</definedName>
    <definedName name="SloupecMnozstvi">#REF!</definedName>
    <definedName name="SloupecNazPol">#REF!</definedName>
    <definedName name="SloupecPC">#REF!</definedName>
    <definedName name="Vypracoval">Stavba!$D$14</definedName>
    <definedName name="Z_B7E7C763_C459_487D_8ABA_5CFDDFBD5A84_.wvu.Cols" localSheetId="1" hidden="1">Stavba!$A:$A</definedName>
    <definedName name="Z_B7E7C763_C459_487D_8ABA_5CFDDFBD5A84_.wvu.PrintArea" localSheetId="1" hidden="1">Stavba!$B$1:$J$36</definedName>
    <definedName name="ZakladDPHSni">Stavba!$G$23</definedName>
    <definedName name="ZakladDPHSniVypocet" localSheetId="1">Stavba!$F$40</definedName>
    <definedName name="ZakladDPHZakl">Stavba!$G$25</definedName>
    <definedName name="ZakladDPHZaklVypocet" localSheetId="1">Stavba!$G$40</definedName>
    <definedName name="Zaokrouhleni">Stavba!$G$27</definedName>
    <definedName name="Zhotovitel">Stavba!$D$11:$G$11</definedName>
  </definedNames>
  <calcPr calcId="145621" fullCalcOnLoad="1"/>
  <customWorkbookViews>
    <customWorkbookView name="Radim" guid="{B7E7C763-C459-487D-8ABA-5CFDDFBD5A84}" maximized="1" xWindow="-8" yWindow="-8" windowWidth="1296" windowHeight="1040" activeSheetId="1"/>
  </customWorkbookViews>
</workbook>
</file>

<file path=xl/calcChain.xml><?xml version="1.0" encoding="utf-8"?>
<calcChain xmlns="http://schemas.openxmlformats.org/spreadsheetml/2006/main">
  <c r="I58" i="1" l="1"/>
  <c r="I19" i="1" s="1"/>
  <c r="I57" i="1"/>
  <c r="I56" i="1"/>
  <c r="I55" i="1"/>
  <c r="I54" i="1"/>
  <c r="I53" i="1"/>
  <c r="I52" i="1"/>
  <c r="I51" i="1"/>
  <c r="I50" i="1"/>
  <c r="I49" i="1"/>
  <c r="I48" i="1"/>
  <c r="I47" i="1"/>
  <c r="G39" i="1"/>
  <c r="F39" i="1"/>
  <c r="G66" i="12"/>
  <c r="AC66" i="12"/>
  <c r="AD66" i="12"/>
  <c r="G9" i="12"/>
  <c r="G8" i="12" s="1"/>
  <c r="I9" i="12"/>
  <c r="I8" i="12" s="1"/>
  <c r="K9" i="12"/>
  <c r="K8" i="12" s="1"/>
  <c r="O9" i="12"/>
  <c r="O8" i="12" s="1"/>
  <c r="Q9" i="12"/>
  <c r="Q8" i="12" s="1"/>
  <c r="U9" i="12"/>
  <c r="U8" i="12" s="1"/>
  <c r="G10" i="12"/>
  <c r="I10" i="12"/>
  <c r="K10" i="12"/>
  <c r="M10" i="12"/>
  <c r="O10" i="12"/>
  <c r="Q10" i="12"/>
  <c r="U10" i="12"/>
  <c r="G12" i="12"/>
  <c r="I12" i="12"/>
  <c r="K12" i="12"/>
  <c r="M12" i="12"/>
  <c r="O12" i="12"/>
  <c r="Q12" i="12"/>
  <c r="U12" i="12"/>
  <c r="G14" i="12"/>
  <c r="I14" i="12"/>
  <c r="K14" i="12"/>
  <c r="M14" i="12"/>
  <c r="O14" i="12"/>
  <c r="Q14" i="12"/>
  <c r="U14" i="12"/>
  <c r="G16" i="12"/>
  <c r="M16" i="12" s="1"/>
  <c r="I16" i="12"/>
  <c r="K16" i="12"/>
  <c r="O16" i="12"/>
  <c r="Q16" i="12"/>
  <c r="U16" i="12"/>
  <c r="G18" i="12"/>
  <c r="I18" i="12"/>
  <c r="K18" i="12"/>
  <c r="M18" i="12"/>
  <c r="O18" i="12"/>
  <c r="Q18" i="12"/>
  <c r="U18" i="12"/>
  <c r="G19" i="12"/>
  <c r="I19" i="12"/>
  <c r="K19" i="12"/>
  <c r="M19" i="12"/>
  <c r="O19" i="12"/>
  <c r="Q19" i="12"/>
  <c r="U19" i="12"/>
  <c r="G20" i="12"/>
  <c r="I20" i="12"/>
  <c r="K20" i="12"/>
  <c r="M20" i="12"/>
  <c r="O20" i="12"/>
  <c r="Q20" i="12"/>
  <c r="U20" i="12"/>
  <c r="G21" i="12"/>
  <c r="M21" i="12" s="1"/>
  <c r="I21" i="12"/>
  <c r="K21" i="12"/>
  <c r="O21" i="12"/>
  <c r="Q21" i="12"/>
  <c r="U21" i="12"/>
  <c r="G22" i="12"/>
  <c r="I22" i="12"/>
  <c r="K22" i="12"/>
  <c r="M22" i="12"/>
  <c r="O22" i="12"/>
  <c r="Q22" i="12"/>
  <c r="U22" i="12"/>
  <c r="K23" i="12"/>
  <c r="U23" i="12"/>
  <c r="G24" i="12"/>
  <c r="G23" i="12" s="1"/>
  <c r="I24" i="12"/>
  <c r="I23" i="12" s="1"/>
  <c r="K24" i="12"/>
  <c r="M24" i="12"/>
  <c r="O24" i="12"/>
  <c r="O23" i="12" s="1"/>
  <c r="Q24" i="12"/>
  <c r="Q23" i="12" s="1"/>
  <c r="U24" i="12"/>
  <c r="G26" i="12"/>
  <c r="M26" i="12" s="1"/>
  <c r="I26" i="12"/>
  <c r="K26" i="12"/>
  <c r="O26" i="12"/>
  <c r="Q26" i="12"/>
  <c r="U26" i="12"/>
  <c r="G28" i="12"/>
  <c r="I28" i="12"/>
  <c r="K28" i="12"/>
  <c r="M28" i="12"/>
  <c r="O28" i="12"/>
  <c r="Q28" i="12"/>
  <c r="U28" i="12"/>
  <c r="G30" i="12"/>
  <c r="I30" i="12"/>
  <c r="I29" i="12" s="1"/>
  <c r="K30" i="12"/>
  <c r="M30" i="12"/>
  <c r="O30" i="12"/>
  <c r="Q30" i="12"/>
  <c r="Q29" i="12" s="1"/>
  <c r="U30" i="12"/>
  <c r="G31" i="12"/>
  <c r="G29" i="12" s="1"/>
  <c r="I31" i="12"/>
  <c r="K31" i="12"/>
  <c r="O31" i="12"/>
  <c r="O29" i="12" s="1"/>
  <c r="Q31" i="12"/>
  <c r="U31" i="12"/>
  <c r="G32" i="12"/>
  <c r="I32" i="12"/>
  <c r="K32" i="12"/>
  <c r="M32" i="12"/>
  <c r="O32" i="12"/>
  <c r="Q32" i="12"/>
  <c r="U32" i="12"/>
  <c r="G33" i="12"/>
  <c r="M33" i="12" s="1"/>
  <c r="I33" i="12"/>
  <c r="K33" i="12"/>
  <c r="K29" i="12" s="1"/>
  <c r="O33" i="12"/>
  <c r="Q33" i="12"/>
  <c r="U33" i="12"/>
  <c r="U29" i="12" s="1"/>
  <c r="G35" i="12"/>
  <c r="I35" i="12"/>
  <c r="K35" i="12"/>
  <c r="M35" i="12"/>
  <c r="O35" i="12"/>
  <c r="Q35" i="12"/>
  <c r="U35" i="12"/>
  <c r="G37" i="12"/>
  <c r="M37" i="12" s="1"/>
  <c r="I37" i="12"/>
  <c r="K37" i="12"/>
  <c r="O37" i="12"/>
  <c r="Q37" i="12"/>
  <c r="U37" i="12"/>
  <c r="I38" i="12"/>
  <c r="Q38" i="12"/>
  <c r="G39" i="12"/>
  <c r="M39" i="12" s="1"/>
  <c r="M38" i="12" s="1"/>
  <c r="I39" i="12"/>
  <c r="K39" i="12"/>
  <c r="K38" i="12" s="1"/>
  <c r="O39" i="12"/>
  <c r="O38" i="12" s="1"/>
  <c r="Q39" i="12"/>
  <c r="U39" i="12"/>
  <c r="U38" i="12" s="1"/>
  <c r="G42" i="12"/>
  <c r="G41" i="12" s="1"/>
  <c r="I42" i="12"/>
  <c r="K42" i="12"/>
  <c r="K41" i="12" s="1"/>
  <c r="O42" i="12"/>
  <c r="O41" i="12" s="1"/>
  <c r="Q42" i="12"/>
  <c r="U42" i="12"/>
  <c r="U41" i="12" s="1"/>
  <c r="G43" i="12"/>
  <c r="I43" i="12"/>
  <c r="I41" i="12" s="1"/>
  <c r="K43" i="12"/>
  <c r="M43" i="12"/>
  <c r="O43" i="12"/>
  <c r="Q43" i="12"/>
  <c r="Q41" i="12" s="1"/>
  <c r="U43" i="12"/>
  <c r="G44" i="12"/>
  <c r="K44" i="12"/>
  <c r="O44" i="12"/>
  <c r="U44" i="12"/>
  <c r="G45" i="12"/>
  <c r="I45" i="12"/>
  <c r="I44" i="12" s="1"/>
  <c r="K45" i="12"/>
  <c r="M45" i="12"/>
  <c r="M44" i="12" s="1"/>
  <c r="O45" i="12"/>
  <c r="Q45" i="12"/>
  <c r="Q44" i="12" s="1"/>
  <c r="U45" i="12"/>
  <c r="G47" i="12"/>
  <c r="O47" i="12"/>
  <c r="G48" i="12"/>
  <c r="I48" i="12"/>
  <c r="I47" i="12" s="1"/>
  <c r="K48" i="12"/>
  <c r="M48" i="12"/>
  <c r="O48" i="12"/>
  <c r="Q48" i="12"/>
  <c r="Q47" i="12" s="1"/>
  <c r="U48" i="12"/>
  <c r="G49" i="12"/>
  <c r="M49" i="12" s="1"/>
  <c r="I49" i="12"/>
  <c r="K49" i="12"/>
  <c r="K47" i="12" s="1"/>
  <c r="O49" i="12"/>
  <c r="Q49" i="12"/>
  <c r="U49" i="12"/>
  <c r="U47" i="12" s="1"/>
  <c r="G52" i="12"/>
  <c r="G51" i="12" s="1"/>
  <c r="I52" i="12"/>
  <c r="K52" i="12"/>
  <c r="K51" i="12" s="1"/>
  <c r="O52" i="12"/>
  <c r="O51" i="12" s="1"/>
  <c r="Q52" i="12"/>
  <c r="U52" i="12"/>
  <c r="U51" i="12" s="1"/>
  <c r="G53" i="12"/>
  <c r="I53" i="12"/>
  <c r="I51" i="12" s="1"/>
  <c r="K53" i="12"/>
  <c r="M53" i="12"/>
  <c r="O53" i="12"/>
  <c r="Q53" i="12"/>
  <c r="Q51" i="12" s="1"/>
  <c r="U53" i="12"/>
  <c r="K54" i="12"/>
  <c r="U54" i="12"/>
  <c r="G55" i="12"/>
  <c r="I55" i="12"/>
  <c r="I54" i="12" s="1"/>
  <c r="K55" i="12"/>
  <c r="M55" i="12"/>
  <c r="O55" i="12"/>
  <c r="Q55" i="12"/>
  <c r="Q54" i="12" s="1"/>
  <c r="U55" i="12"/>
  <c r="G56" i="12"/>
  <c r="G54" i="12" s="1"/>
  <c r="I56" i="12"/>
  <c r="K56" i="12"/>
  <c r="O56" i="12"/>
  <c r="O54" i="12" s="1"/>
  <c r="Q56" i="12"/>
  <c r="U56" i="12"/>
  <c r="I57" i="12"/>
  <c r="Q57" i="12"/>
  <c r="G58" i="12"/>
  <c r="M58" i="12" s="1"/>
  <c r="M57" i="12" s="1"/>
  <c r="I58" i="12"/>
  <c r="K58" i="12"/>
  <c r="K57" i="12" s="1"/>
  <c r="O58" i="12"/>
  <c r="O57" i="12" s="1"/>
  <c r="Q58" i="12"/>
  <c r="U58" i="12"/>
  <c r="U57" i="12" s="1"/>
  <c r="G59" i="12"/>
  <c r="I59" i="12"/>
  <c r="K59" i="12"/>
  <c r="M59" i="12"/>
  <c r="O59" i="12"/>
  <c r="Q59" i="12"/>
  <c r="U59" i="12"/>
  <c r="G60" i="12"/>
  <c r="O60" i="12"/>
  <c r="G61" i="12"/>
  <c r="I61" i="12"/>
  <c r="I60" i="12" s="1"/>
  <c r="K61" i="12"/>
  <c r="M61" i="12"/>
  <c r="O61" i="12"/>
  <c r="Q61" i="12"/>
  <c r="Q60" i="12" s="1"/>
  <c r="U61" i="12"/>
  <c r="G62" i="12"/>
  <c r="M62" i="12" s="1"/>
  <c r="I62" i="12"/>
  <c r="K62" i="12"/>
  <c r="K60" i="12" s="1"/>
  <c r="O62" i="12"/>
  <c r="Q62" i="12"/>
  <c r="U62" i="12"/>
  <c r="U60" i="12" s="1"/>
  <c r="I63" i="12"/>
  <c r="Q63" i="12"/>
  <c r="G64" i="12"/>
  <c r="G63" i="12" s="1"/>
  <c r="I64" i="12"/>
  <c r="K64" i="12"/>
  <c r="K63" i="12" s="1"/>
  <c r="O64" i="12"/>
  <c r="O63" i="12" s="1"/>
  <c r="Q64" i="12"/>
  <c r="U64" i="12"/>
  <c r="U63" i="12" s="1"/>
  <c r="I20" i="1"/>
  <c r="I18" i="1"/>
  <c r="I17" i="1"/>
  <c r="I16" i="1"/>
  <c r="G27" i="1"/>
  <c r="G25" i="1"/>
  <c r="G26" i="1" s="1"/>
  <c r="F40" i="1"/>
  <c r="G23" i="1" s="1"/>
  <c r="G40" i="1"/>
  <c r="H39" i="1"/>
  <c r="H40" i="1" s="1"/>
  <c r="J28" i="1"/>
  <c r="J26" i="1"/>
  <c r="G38" i="1"/>
  <c r="F38" i="1"/>
  <c r="H32" i="1"/>
  <c r="J23" i="1"/>
  <c r="J24" i="1"/>
  <c r="J25" i="1"/>
  <c r="J27" i="1"/>
  <c r="E24" i="1"/>
  <c r="E26" i="1"/>
  <c r="I59" i="1" l="1"/>
  <c r="G24" i="1"/>
  <c r="G29" i="1" s="1"/>
  <c r="G28" i="1"/>
  <c r="M60" i="12"/>
  <c r="M47" i="12"/>
  <c r="M23" i="12"/>
  <c r="M64" i="12"/>
  <c r="M63" i="12" s="1"/>
  <c r="G57" i="12"/>
  <c r="M56" i="12"/>
  <c r="M54" i="12" s="1"/>
  <c r="M52" i="12"/>
  <c r="M51" i="12" s="1"/>
  <c r="M42" i="12"/>
  <c r="M41" i="12" s="1"/>
  <c r="G38" i="12"/>
  <c r="M31" i="12"/>
  <c r="M29" i="12" s="1"/>
  <c r="M9" i="12"/>
  <c r="M8" i="12" s="1"/>
  <c r="I21" i="1"/>
  <c r="I39" i="1"/>
  <c r="I40" i="1" s="1"/>
  <c r="J39" i="1" s="1"/>
  <c r="J40" i="1" s="1"/>
</calcChain>
</file>

<file path=xl/comments1.xml><?xml version="1.0" encoding="utf-8"?>
<comments xmlns="http://schemas.openxmlformats.org/spreadsheetml/2006/main">
  <authors>
    <author>Radim Štěpánek</author>
  </authors>
  <commentList>
    <comment ref="D11" authorId="0">
      <text>
        <r>
          <rPr>
            <sz val="9"/>
            <color indexed="81"/>
            <rFont val="Tahoma"/>
            <family val="2"/>
            <charset val="238"/>
          </rPr>
          <t>Název</t>
        </r>
      </text>
    </comment>
    <comment ref="I11" authorId="0">
      <text>
        <r>
          <rPr>
            <sz val="9"/>
            <color indexed="81"/>
            <rFont val="Tahoma"/>
            <family val="2"/>
            <charset val="238"/>
          </rPr>
          <t>IČO</t>
        </r>
      </text>
    </comment>
    <comment ref="D12" authorId="0">
      <text>
        <r>
          <rPr>
            <sz val="9"/>
            <color indexed="81"/>
            <rFont val="Tahoma"/>
            <family val="2"/>
            <charset val="238"/>
          </rPr>
          <t>Ulice</t>
        </r>
      </text>
    </comment>
    <comment ref="I12" authorId="0">
      <text>
        <r>
          <rPr>
            <sz val="9"/>
            <color indexed="81"/>
            <rFont val="Tahoma"/>
            <family val="2"/>
            <charset val="238"/>
          </rPr>
          <t>DIČ</t>
        </r>
      </text>
    </comment>
    <comment ref="C13" authorId="0">
      <text>
        <r>
          <rPr>
            <sz val="9"/>
            <color indexed="81"/>
            <rFont val="Tahoma"/>
            <family val="2"/>
            <charset val="238"/>
          </rPr>
          <t>PSČ</t>
        </r>
      </text>
    </comment>
    <comment ref="D13" authorId="0">
      <text>
        <r>
          <rPr>
            <sz val="9"/>
            <color indexed="81"/>
            <rFont val="Tahoma"/>
            <family val="2"/>
            <charset val="238"/>
          </rPr>
          <t>Ulice</t>
        </r>
      </text>
    </comment>
  </commentList>
</comments>
</file>

<file path=xl/sharedStrings.xml><?xml version="1.0" encoding="utf-8"?>
<sst xmlns="http://schemas.openxmlformats.org/spreadsheetml/2006/main" count="361" uniqueCount="200">
  <si>
    <t>%</t>
  </si>
  <si>
    <t>Cena celkem</t>
  </si>
  <si>
    <t>Za zhotovitele</t>
  </si>
  <si>
    <t>Za objednatele</t>
  </si>
  <si>
    <t>Zaokrouhlení</t>
  </si>
  <si>
    <t>Název</t>
  </si>
  <si>
    <t xml:space="preserve">Položkový rozpočet </t>
  </si>
  <si>
    <t>O:</t>
  </si>
  <si>
    <t>R:</t>
  </si>
  <si>
    <t>dne</t>
  </si>
  <si>
    <t>v</t>
  </si>
  <si>
    <t>Základ pro sníženou DPH</t>
  </si>
  <si>
    <t xml:space="preserve">Snížená DPH </t>
  </si>
  <si>
    <t>Základ pro základní DPH</t>
  </si>
  <si>
    <t xml:space="preserve">Základní DPH </t>
  </si>
  <si>
    <t>Rekapitulace dílčích částí</t>
  </si>
  <si>
    <t>Číslo</t>
  </si>
  <si>
    <t>DPH celkem</t>
  </si>
  <si>
    <t>Zhotovitel:</t>
  </si>
  <si>
    <t>Projektant:</t>
  </si>
  <si>
    <t>Vypracoval:</t>
  </si>
  <si>
    <t>Objednatel:</t>
  </si>
  <si>
    <t>Cena celkem bez DPH</t>
  </si>
  <si>
    <t>HSV</t>
  </si>
  <si>
    <t>PSV</t>
  </si>
  <si>
    <t>MON</t>
  </si>
  <si>
    <t>Vedlejší náklady</t>
  </si>
  <si>
    <t>Ostatní náklady</t>
  </si>
  <si>
    <t>Celkem</t>
  </si>
  <si>
    <t>Dodávka</t>
  </si>
  <si>
    <t>Montáž</t>
  </si>
  <si>
    <t>Rozpis ceny</t>
  </si>
  <si>
    <t>Rekapitulace daní</t>
  </si>
  <si>
    <t>IČ:</t>
  </si>
  <si>
    <t>DIČ:</t>
  </si>
  <si>
    <t>Cena celkem s DPH</t>
  </si>
  <si>
    <t>#RTSROZP#</t>
  </si>
  <si>
    <t>#CASTI&gt;&gt;</t>
  </si>
  <si>
    <t>Pokyny pro vyplnění</t>
  </si>
  <si>
    <t>Ve všech listech tohoto souboru můžete měnit pouze buňky s modrým pozadím. Jedná se o tyto údaje : 
- údaje o firmě
- jednotkové ceny položek zadané na maximálně dvě desetinná místa</t>
  </si>
  <si>
    <t>Zakázka:</t>
  </si>
  <si>
    <t>Z:</t>
  </si>
  <si>
    <t>Položkový rozpočet</t>
  </si>
  <si>
    <t>Víceměřice</t>
  </si>
  <si>
    <t>Rozpočet:</t>
  </si>
  <si>
    <t>Misto</t>
  </si>
  <si>
    <t>Víceměřice - zpevněná plocha pod kontejnery</t>
  </si>
  <si>
    <t>Obec Víceměřice</t>
  </si>
  <si>
    <t>Víceměřice 26</t>
  </si>
  <si>
    <t>79826</t>
  </si>
  <si>
    <t>00288888</t>
  </si>
  <si>
    <t>Rozpočet</t>
  </si>
  <si>
    <t>Celkem za stavbu</t>
  </si>
  <si>
    <t>CZK</t>
  </si>
  <si>
    <t>Rekapitulace dílů</t>
  </si>
  <si>
    <t>Typ dílu</t>
  </si>
  <si>
    <t>1</t>
  </si>
  <si>
    <t>Zemní práce</t>
  </si>
  <si>
    <t>2</t>
  </si>
  <si>
    <t>Základy,zvláštní zakládání</t>
  </si>
  <si>
    <t>5</t>
  </si>
  <si>
    <t>Komunikace</t>
  </si>
  <si>
    <t>62</t>
  </si>
  <si>
    <t>Upravy povrchů vnější</t>
  </si>
  <si>
    <t>91</t>
  </si>
  <si>
    <t>Doplňující práce na komunikaci</t>
  </si>
  <si>
    <t>96</t>
  </si>
  <si>
    <t>Bourání konstrukcí</t>
  </si>
  <si>
    <t>97</t>
  </si>
  <si>
    <t>Prorážení otvorů</t>
  </si>
  <si>
    <t>99</t>
  </si>
  <si>
    <t>Staveništní přesun hmot</t>
  </si>
  <si>
    <t>711</t>
  </si>
  <si>
    <t>Izolace proti vodě</t>
  </si>
  <si>
    <t>M21</t>
  </si>
  <si>
    <t>Elektromontáže</t>
  </si>
  <si>
    <t>M22</t>
  </si>
  <si>
    <t>Montáž sdělovací a zabezp.tech</t>
  </si>
  <si>
    <t>VN</t>
  </si>
  <si>
    <t>ON</t>
  </si>
  <si>
    <t>S:</t>
  </si>
  <si>
    <t>#TypZaznamu#</t>
  </si>
  <si>
    <t>STA</t>
  </si>
  <si>
    <t>OBJ</t>
  </si>
  <si>
    <t>ROZ</t>
  </si>
  <si>
    <t>C:</t>
  </si>
  <si>
    <t>CAS_STR</t>
  </si>
  <si>
    <t>P.č.</t>
  </si>
  <si>
    <t>Číslo položky</t>
  </si>
  <si>
    <t>Název položky</t>
  </si>
  <si>
    <t>MJ</t>
  </si>
  <si>
    <t>množství</t>
  </si>
  <si>
    <t>cena / MJ</t>
  </si>
  <si>
    <t>Dodávka celk.</t>
  </si>
  <si>
    <t>Montáž celk.</t>
  </si>
  <si>
    <t>DPH</t>
  </si>
  <si>
    <t>cena s DPH</t>
  </si>
  <si>
    <t>hmotnost / MJ</t>
  </si>
  <si>
    <t>hmotnost celk.(t)</t>
  </si>
  <si>
    <t>dem. hmotnost / MJ</t>
  </si>
  <si>
    <t>dem. hmotnost celk.(t)</t>
  </si>
  <si>
    <t>Ceník</t>
  </si>
  <si>
    <t>Cen. soustava</t>
  </si>
  <si>
    <t>Nhod / MJ</t>
  </si>
  <si>
    <t>Nhod celk.</t>
  </si>
  <si>
    <t>Díl:</t>
  </si>
  <si>
    <t>DIL</t>
  </si>
  <si>
    <t>113107315R00</t>
  </si>
  <si>
    <t>Odstranění podkladu pl. 50 m2,kam.těžené tl.15 cm</t>
  </si>
  <si>
    <t>m2</t>
  </si>
  <si>
    <t>POL1_0</t>
  </si>
  <si>
    <t>120901121R00</t>
  </si>
  <si>
    <t>Bourání konstrukcí z prostého betonu v odkopávkách</t>
  </si>
  <si>
    <t>m3</t>
  </si>
  <si>
    <t>Pod stávající bránou - předpoklad:0,8</t>
  </si>
  <si>
    <t>VV</t>
  </si>
  <si>
    <t>122302201R00</t>
  </si>
  <si>
    <t>Odkopávky pro silnice v hor. 4 do 100 m3</t>
  </si>
  <si>
    <t>Plocha:70*0,3</t>
  </si>
  <si>
    <t>132201111R00</t>
  </si>
  <si>
    <t>Hloubení rýh š.do 60 cm v hor.3 do 100 m3, STROJNĚ</t>
  </si>
  <si>
    <t>Výkop pro základ zdi:6,9*0,6*0,9</t>
  </si>
  <si>
    <t>161101101R00</t>
  </si>
  <si>
    <t>Svislé přemístění výkopku z hor.1-4 do 2,5 m</t>
  </si>
  <si>
    <t>Odkopávky a výkopy:21+3,726</t>
  </si>
  <si>
    <t>162701105R00</t>
  </si>
  <si>
    <t>Vodorovné přemístění výkopku z hor.1-4 do 10000 m</t>
  </si>
  <si>
    <t>167101101R00</t>
  </si>
  <si>
    <t>Nakládání výkopku z hor.1-4 v množství do 100 m3</t>
  </si>
  <si>
    <t>171201201R00</t>
  </si>
  <si>
    <t>Uložení sypaniny na skl.-sypanina na výšku přes 2m</t>
  </si>
  <si>
    <t>181101102R00</t>
  </si>
  <si>
    <t>Úprava pláně v zářezech v hor. 1-4, se zhutněním</t>
  </si>
  <si>
    <t>199000002R00</t>
  </si>
  <si>
    <t>Poplatek za skládku horniny 1- 4</t>
  </si>
  <si>
    <t>274272140RT4</t>
  </si>
  <si>
    <t>Zdivo základové z bednicích tvárnic, tl. 30 cm, výplň tvárnic betonem C 20/25</t>
  </si>
  <si>
    <t>Dělící zeď:7*2</t>
  </si>
  <si>
    <t>273313621R00</t>
  </si>
  <si>
    <t xml:space="preserve">Beton základových desek prostý C 20/25 </t>
  </si>
  <si>
    <t>Základ. pás pod zeď:7*0,9*0,6</t>
  </si>
  <si>
    <t>274361211R00</t>
  </si>
  <si>
    <t>Výztuž základových pásů do 12 mm z oceli 10216 (E)</t>
  </si>
  <si>
    <t>t</t>
  </si>
  <si>
    <t>564772111R00</t>
  </si>
  <si>
    <t>Podklad z kam.drceného 32-63 s výplň.kamen. 25 cm</t>
  </si>
  <si>
    <t>596215041R00</t>
  </si>
  <si>
    <t>Kladení zámkové dlažby tl. 8 cm do drtě tl. 5 cm</t>
  </si>
  <si>
    <t>596291113R00</t>
  </si>
  <si>
    <t xml:space="preserve">Řezání zámkové dlažby tl. 8 cm </t>
  </si>
  <si>
    <t>m</t>
  </si>
  <si>
    <t>592451170R</t>
  </si>
  <si>
    <t>Dlažba betonová barva přírodní, 20x20x8 nebo 20x10x8 cm</t>
  </si>
  <si>
    <t>POL3_0</t>
  </si>
  <si>
    <t>70*1,05</t>
  </si>
  <si>
    <t>639571205R00</t>
  </si>
  <si>
    <t>Kačírek pro okapový chodník podél budovy tl. 50 mm</t>
  </si>
  <si>
    <t>25*0,5</t>
  </si>
  <si>
    <t>58333664R</t>
  </si>
  <si>
    <t>Kamenivo  těžené frakce 8-16 kačírek praný  VL</t>
  </si>
  <si>
    <t>622100010RA0</t>
  </si>
  <si>
    <t>Omítka stěn vnější vápenocem. štuková, složitost 3</t>
  </si>
  <si>
    <t>POL2_0</t>
  </si>
  <si>
    <t>Oprava po odbourání zdiva:2,5*0,8</t>
  </si>
  <si>
    <t>916561111RT7</t>
  </si>
  <si>
    <t>Osazení záhon.obrubníků do lože z C 12/15 s opěrou, včetně obrubníku   100/5/20 cm</t>
  </si>
  <si>
    <t>918101111R00</t>
  </si>
  <si>
    <t>Lože pod obrubníky nebo obruby dlažeb z C 12/15</t>
  </si>
  <si>
    <t>962100012RA0</t>
  </si>
  <si>
    <t>Bourání nadzákladového zdiva smíšeného</t>
  </si>
  <si>
    <t>Odbourání vstupu:2,5*1,0*0,8</t>
  </si>
  <si>
    <t>979100011RA0</t>
  </si>
  <si>
    <t>Odvoz suti a vyb.hmot do 10 km, vnitrost. 15 m</t>
  </si>
  <si>
    <t>979990103R00</t>
  </si>
  <si>
    <t xml:space="preserve">Poplatek za skládku suti </t>
  </si>
  <si>
    <t>Odstraněný podklad + odbouraná zeď:23,1+4,54</t>
  </si>
  <si>
    <t>998152111R00</t>
  </si>
  <si>
    <t>Přesun hmot, zdi samostatné z bloků do 20 m</t>
  </si>
  <si>
    <t>998223011R00</t>
  </si>
  <si>
    <t>Přesun hmot, pozemní komunikace, kryt dlážděný</t>
  </si>
  <si>
    <t>711132101R00</t>
  </si>
  <si>
    <t>Izolace proti vlhkosti svislá pásy na sucho</t>
  </si>
  <si>
    <t>28323115R</t>
  </si>
  <si>
    <t>Fólie nopová DEKDREN N8 tl. 0,6 mm š. 1000 mm</t>
  </si>
  <si>
    <t>210810045RT1</t>
  </si>
  <si>
    <t>Kabel CYKY-m 750 V 3 x 1,5 mm2 pevně uložený, včetně dodávky kabelu</t>
  </si>
  <si>
    <t>210202126R00</t>
  </si>
  <si>
    <t>Svítidlo venkovní světlomet, s pohybovým čidlem</t>
  </si>
  <si>
    <t>kus</t>
  </si>
  <si>
    <t>220261662R00</t>
  </si>
  <si>
    <t>Zhotovení drážky ve zdi cihlovém</t>
  </si>
  <si>
    <t>220261664R00</t>
  </si>
  <si>
    <t>Zazdění drážky</t>
  </si>
  <si>
    <t>005121020R</t>
  </si>
  <si>
    <t xml:space="preserve">Provoz zařízení staveniště </t>
  </si>
  <si>
    <t>Soubor</t>
  </si>
  <si>
    <t/>
  </si>
  <si>
    <t>SUM</t>
  </si>
  <si>
    <t>POPUZIV</t>
  </si>
  <si>
    <t>END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</si>
</sst>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2" formatCode="#,##0.00000"/>
  </numFmts>
  <fonts count="18" x14ac:knownFonts="1">
    <font>
      <sz val="10"/>
      <name val="Arial CE"/>
      <charset val="238"/>
    </font>
    <font>
      <sz val="10"/>
      <name val="Arial CE"/>
      <family val="2"/>
      <charset val="238"/>
    </font>
    <font>
      <b/>
      <sz val="14"/>
      <name val="Arial CE"/>
      <family val="2"/>
      <charset val="238"/>
    </font>
    <font>
      <sz val="9"/>
      <name val="Arial CE"/>
      <family val="2"/>
      <charset val="238"/>
    </font>
    <font>
      <b/>
      <sz val="12"/>
      <name val="Arial CE"/>
      <family val="2"/>
      <charset val="238"/>
    </font>
    <font>
      <b/>
      <sz val="10"/>
      <name val="Arial CE"/>
      <family val="2"/>
      <charset val="238"/>
    </font>
    <font>
      <b/>
      <sz val="12"/>
      <name val="Arial CE"/>
      <charset val="238"/>
    </font>
    <font>
      <sz val="9"/>
      <name val="Arial CE"/>
      <charset val="238"/>
    </font>
    <font>
      <b/>
      <sz val="10"/>
      <name val="Arial CE"/>
      <charset val="238"/>
    </font>
    <font>
      <sz val="12"/>
      <name val="Arial CE"/>
      <charset val="238"/>
    </font>
    <font>
      <sz val="7"/>
      <name val="Arial CE"/>
      <charset val="238"/>
    </font>
    <font>
      <b/>
      <sz val="11"/>
      <name val="Arial CE"/>
      <charset val="238"/>
    </font>
    <font>
      <b/>
      <sz val="13"/>
      <name val="Arial CE"/>
      <charset val="238"/>
    </font>
    <font>
      <sz val="11"/>
      <name val="Arial CE"/>
      <charset val="238"/>
    </font>
    <font>
      <sz val="9"/>
      <color indexed="81"/>
      <name val="Tahoma"/>
      <family val="2"/>
      <charset val="238"/>
    </font>
    <font>
      <b/>
      <sz val="9"/>
      <name val="Arial CE"/>
      <charset val="238"/>
    </font>
    <font>
      <sz val="8"/>
      <name val="Arial CE"/>
      <charset val="238"/>
    </font>
    <font>
      <sz val="8"/>
      <color indexed="12"/>
      <name val="Arial CE"/>
      <charset val="238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C0C0C0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FFFCC"/>
        <bgColor indexed="64"/>
      </patternFill>
    </fill>
  </fills>
  <borders count="55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auto="1"/>
      </left>
      <right/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indexed="64"/>
      </bottom>
      <diagonal/>
    </border>
    <border>
      <left style="thin">
        <color auto="1"/>
      </left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indexed="64"/>
      </bottom>
      <diagonal/>
    </border>
    <border>
      <left/>
      <right/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/>
      <right style="thin">
        <color auto="1"/>
      </right>
      <top style="thin">
        <color indexed="64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/>
      <diagonal/>
    </border>
    <border>
      <left style="thin">
        <color indexed="64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auto="1"/>
      </top>
      <bottom style="thin">
        <color indexed="64"/>
      </bottom>
      <diagonal/>
    </border>
    <border>
      <left/>
      <right style="thin">
        <color indexed="64"/>
      </right>
      <top style="thin">
        <color auto="1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75">
    <xf numFmtId="0" fontId="0" fillId="0" borderId="0" xfId="0"/>
    <xf numFmtId="0" fontId="0" fillId="0" borderId="0" xfId="0" applyAlignment="1"/>
    <xf numFmtId="14" fontId="3" fillId="0" borderId="0" xfId="0" applyNumberFormat="1" applyFont="1" applyAlignment="1">
      <alignment horizontal="left"/>
    </xf>
    <xf numFmtId="0" fontId="2" fillId="0" borderId="0" xfId="0" applyFont="1" applyAlignment="1">
      <alignment horizontal="center"/>
    </xf>
    <xf numFmtId="0" fontId="0" fillId="0" borderId="1" xfId="0" applyBorder="1"/>
    <xf numFmtId="0" fontId="0" fillId="0" borderId="0" xfId="0" applyBorder="1"/>
    <xf numFmtId="0" fontId="0" fillId="0" borderId="0" xfId="0" applyAlignment="1">
      <alignment vertical="top"/>
    </xf>
    <xf numFmtId="49" fontId="0" fillId="0" borderId="0" xfId="0" applyNumberFormat="1" applyAlignment="1">
      <alignment vertical="top"/>
    </xf>
    <xf numFmtId="49" fontId="0" fillId="0" borderId="0" xfId="0" applyNumberFormat="1" applyAlignment="1">
      <alignment vertical="top" wrapText="1"/>
    </xf>
    <xf numFmtId="0" fontId="0" fillId="0" borderId="0" xfId="0" applyAlignment="1">
      <alignment horizontal="center" vertical="top"/>
    </xf>
    <xf numFmtId="0" fontId="0" fillId="0" borderId="0" xfId="0" applyAlignment="1">
      <alignment vertical="top" wrapText="1"/>
    </xf>
    <xf numFmtId="0" fontId="0" fillId="0" borderId="2" xfId="0" applyBorder="1" applyAlignment="1"/>
    <xf numFmtId="0" fontId="0" fillId="0" borderId="2" xfId="0" applyBorder="1" applyAlignment="1">
      <alignment horizontal="right"/>
    </xf>
    <xf numFmtId="0" fontId="0" fillId="0" borderId="0" xfId="0" applyBorder="1" applyAlignment="1">
      <alignment horizontal="center"/>
    </xf>
    <xf numFmtId="0" fontId="0" fillId="0" borderId="3" xfId="0" applyBorder="1"/>
    <xf numFmtId="0" fontId="0" fillId="0" borderId="4" xfId="0" applyBorder="1"/>
    <xf numFmtId="0" fontId="0" fillId="0" borderId="4" xfId="0" applyBorder="1" applyAlignment="1"/>
    <xf numFmtId="0" fontId="0" fillId="0" borderId="5" xfId="0" applyBorder="1" applyAlignment="1">
      <alignment horizontal="right"/>
    </xf>
    <xf numFmtId="0" fontId="0" fillId="0" borderId="6" xfId="0" applyBorder="1"/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horizontal="left" vertical="center"/>
    </xf>
    <xf numFmtId="4" fontId="0" fillId="0" borderId="0" xfId="0" applyNumberFormat="1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1" fontId="0" fillId="0" borderId="0" xfId="0" applyNumberFormat="1" applyBorder="1" applyAlignment="1">
      <alignment horizontal="left" vertical="center"/>
    </xf>
    <xf numFmtId="0" fontId="0" fillId="0" borderId="1" xfId="0" applyBorder="1" applyAlignment="1">
      <alignment horizontal="right"/>
    </xf>
    <xf numFmtId="0" fontId="8" fillId="0" borderId="6" xfId="0" applyFont="1" applyBorder="1"/>
    <xf numFmtId="0" fontId="8" fillId="0" borderId="0" xfId="0" applyFont="1" applyBorder="1" applyAlignment="1">
      <alignment vertical="center"/>
    </xf>
    <xf numFmtId="0" fontId="8" fillId="0" borderId="6" xfId="0" applyFont="1" applyBorder="1" applyAlignment="1">
      <alignment horizontal="right" vertical="center"/>
    </xf>
    <xf numFmtId="0" fontId="0" fillId="0" borderId="0" xfId="0" applyFont="1" applyBorder="1" applyAlignment="1">
      <alignment horizontal="right" vertical="center"/>
    </xf>
    <xf numFmtId="0" fontId="0" fillId="0" borderId="6" xfId="0" applyFont="1" applyBorder="1" applyAlignment="1">
      <alignment horizontal="right" vertical="center"/>
    </xf>
    <xf numFmtId="0" fontId="8" fillId="0" borderId="1" xfId="0" applyFont="1" applyBorder="1"/>
    <xf numFmtId="0" fontId="8" fillId="0" borderId="0" xfId="0" applyFont="1" applyBorder="1"/>
    <xf numFmtId="0" fontId="8" fillId="0" borderId="6" xfId="0" applyFont="1" applyBorder="1" applyAlignment="1"/>
    <xf numFmtId="0" fontId="8" fillId="0" borderId="0" xfId="0" applyFont="1" applyBorder="1" applyAlignment="1">
      <alignment horizontal="left" vertical="center"/>
    </xf>
    <xf numFmtId="0" fontId="8" fillId="0" borderId="6" xfId="0" applyFont="1" applyBorder="1" applyAlignment="1">
      <alignment vertical="center"/>
    </xf>
    <xf numFmtId="0" fontId="8" fillId="0" borderId="0" xfId="0" applyFont="1" applyFill="1" applyBorder="1" applyAlignment="1">
      <alignment horizontal="left" vertical="center"/>
    </xf>
    <xf numFmtId="0" fontId="0" fillId="0" borderId="6" xfId="0" applyFont="1" applyBorder="1" applyAlignment="1">
      <alignment vertical="center"/>
    </xf>
    <xf numFmtId="0" fontId="8" fillId="0" borderId="0" xfId="0" applyFont="1"/>
    <xf numFmtId="0" fontId="8" fillId="0" borderId="2" xfId="0" applyFont="1" applyBorder="1" applyAlignment="1">
      <alignment horizontal="right"/>
    </xf>
    <xf numFmtId="0" fontId="8" fillId="0" borderId="6" xfId="0" applyFont="1" applyBorder="1" applyAlignment="1">
      <alignment vertical="top"/>
    </xf>
    <xf numFmtId="14" fontId="8" fillId="0" borderId="6" xfId="0" applyNumberFormat="1" applyFont="1" applyBorder="1" applyAlignment="1">
      <alignment horizontal="center" vertical="top"/>
    </xf>
    <xf numFmtId="0" fontId="8" fillId="0" borderId="1" xfId="0" applyFont="1" applyBorder="1" applyAlignment="1">
      <alignment horizontal="left" vertical="center" indent="1"/>
    </xf>
    <xf numFmtId="0" fontId="8" fillId="0" borderId="9" xfId="0" applyFont="1" applyBorder="1" applyAlignment="1">
      <alignment horizontal="left" vertical="center" indent="1"/>
    </xf>
    <xf numFmtId="1" fontId="8" fillId="0" borderId="10" xfId="0" applyNumberFormat="1" applyFont="1" applyBorder="1" applyAlignment="1">
      <alignment horizontal="right" vertical="center"/>
    </xf>
    <xf numFmtId="0" fontId="0" fillId="0" borderId="6" xfId="0" applyBorder="1" applyAlignment="1">
      <alignment horizontal="left" vertical="center" indent="1"/>
    </xf>
    <xf numFmtId="0" fontId="0" fillId="0" borderId="0" xfId="0" applyBorder="1" applyAlignment="1"/>
    <xf numFmtId="0" fontId="8" fillId="0" borderId="6" xfId="0" applyFont="1" applyFill="1" applyBorder="1" applyAlignment="1">
      <alignment horizontal="left" vertical="center"/>
    </xf>
    <xf numFmtId="0" fontId="0" fillId="0" borderId="1" xfId="0" applyFont="1" applyBorder="1" applyAlignment="1">
      <alignment horizontal="left" vertical="center" indent="1"/>
    </xf>
    <xf numFmtId="0" fontId="0" fillId="0" borderId="1" xfId="0" applyBorder="1" applyAlignment="1">
      <alignment horizontal="left" vertical="center" indent="1"/>
    </xf>
    <xf numFmtId="0" fontId="0" fillId="0" borderId="9" xfId="0" applyBorder="1" applyAlignment="1">
      <alignment horizontal="left" vertical="center" indent="1"/>
    </xf>
    <xf numFmtId="0" fontId="8" fillId="0" borderId="12" xfId="0" applyFont="1" applyBorder="1" applyAlignment="1">
      <alignment vertical="center"/>
    </xf>
    <xf numFmtId="0" fontId="0" fillId="0" borderId="8" xfId="0" applyBorder="1" applyAlignment="1"/>
    <xf numFmtId="0" fontId="0" fillId="0" borderId="9" xfId="0" applyBorder="1" applyAlignment="1">
      <alignment horizontal="left" indent="1"/>
    </xf>
    <xf numFmtId="0" fontId="0" fillId="0" borderId="6" xfId="0" applyBorder="1" applyAlignment="1"/>
    <xf numFmtId="0" fontId="0" fillId="0" borderId="6" xfId="0" applyBorder="1" applyAlignment="1">
      <alignment horizontal="right"/>
    </xf>
    <xf numFmtId="0" fontId="0" fillId="0" borderId="6" xfId="0" applyBorder="1" applyAlignment="1">
      <alignment vertical="center"/>
    </xf>
    <xf numFmtId="49" fontId="0" fillId="0" borderId="8" xfId="0" applyNumberFormat="1" applyFont="1" applyBorder="1" applyAlignment="1">
      <alignment horizontal="left" vertical="center"/>
    </xf>
    <xf numFmtId="0" fontId="0" fillId="0" borderId="14" xfId="0" applyBorder="1" applyAlignment="1">
      <alignment horizontal="left" vertical="center" indent="1"/>
    </xf>
    <xf numFmtId="0" fontId="0" fillId="0" borderId="12" xfId="0" applyBorder="1" applyAlignment="1">
      <alignment horizontal="left" vertical="center"/>
    </xf>
    <xf numFmtId="0" fontId="0" fillId="0" borderId="12" xfId="0" applyBorder="1"/>
    <xf numFmtId="1" fontId="8" fillId="0" borderId="15" xfId="0" applyNumberFormat="1" applyFont="1" applyBorder="1" applyAlignment="1">
      <alignment horizontal="right" vertical="center"/>
    </xf>
    <xf numFmtId="0" fontId="0" fillId="0" borderId="12" xfId="0" applyBorder="1" applyAlignment="1">
      <alignment horizontal="left" vertical="center" indent="1"/>
    </xf>
    <xf numFmtId="49" fontId="0" fillId="0" borderId="16" xfId="0" applyNumberFormat="1" applyFont="1" applyBorder="1" applyAlignment="1">
      <alignment horizontal="left" vertical="center"/>
    </xf>
    <xf numFmtId="49" fontId="0" fillId="0" borderId="2" xfId="0" applyNumberFormat="1" applyFont="1" applyBorder="1" applyAlignment="1">
      <alignment horizontal="left" vertical="center"/>
    </xf>
    <xf numFmtId="1" fontId="8" fillId="0" borderId="12" xfId="0" applyNumberFormat="1" applyFont="1" applyBorder="1" applyAlignment="1">
      <alignment horizontal="right" vertical="center"/>
    </xf>
    <xf numFmtId="0" fontId="0" fillId="0" borderId="14" xfId="0" applyBorder="1" applyAlignment="1">
      <alignment horizontal="left" indent="1"/>
    </xf>
    <xf numFmtId="0" fontId="0" fillId="0" borderId="17" xfId="0" applyFont="1" applyBorder="1" applyAlignment="1">
      <alignment horizontal="left" vertical="top" indent="1"/>
    </xf>
    <xf numFmtId="0" fontId="0" fillId="0" borderId="18" xfId="0" applyBorder="1" applyAlignment="1">
      <alignment vertical="top"/>
    </xf>
    <xf numFmtId="0" fontId="8" fillId="0" borderId="18" xfId="0" applyFont="1" applyFill="1" applyBorder="1" applyAlignment="1">
      <alignment horizontal="left" vertical="top"/>
    </xf>
    <xf numFmtId="0" fontId="8" fillId="0" borderId="18" xfId="0" applyFont="1" applyBorder="1" applyAlignment="1">
      <alignment vertical="center"/>
    </xf>
    <xf numFmtId="0" fontId="0" fillId="0" borderId="18" xfId="0" applyFont="1" applyBorder="1" applyAlignment="1">
      <alignment horizontal="right" vertical="center"/>
    </xf>
    <xf numFmtId="0" fontId="0" fillId="0" borderId="19" xfId="0" applyBorder="1" applyAlignment="1"/>
    <xf numFmtId="0" fontId="0" fillId="0" borderId="6" xfId="0" applyBorder="1" applyAlignment="1">
      <alignment horizontal="left"/>
    </xf>
    <xf numFmtId="0" fontId="0" fillId="0" borderId="20" xfId="0" applyBorder="1"/>
    <xf numFmtId="0" fontId="8" fillId="0" borderId="14" xfId="0" applyFont="1" applyBorder="1" applyAlignment="1">
      <alignment horizontal="left" vertical="center" indent="1"/>
    </xf>
    <xf numFmtId="0" fontId="8" fillId="0" borderId="12" xfId="0" applyFont="1" applyBorder="1" applyAlignment="1">
      <alignment horizontal="left" vertical="center"/>
    </xf>
    <xf numFmtId="0" fontId="8" fillId="0" borderId="12" xfId="0" applyFont="1" applyBorder="1"/>
    <xf numFmtId="0" fontId="4" fillId="0" borderId="0" xfId="0" applyFont="1" applyAlignment="1">
      <alignment horizontal="left"/>
    </xf>
    <xf numFmtId="49" fontId="0" fillId="0" borderId="12" xfId="0" applyNumberFormat="1" applyBorder="1" applyAlignment="1">
      <alignment vertical="center"/>
    </xf>
    <xf numFmtId="0" fontId="0" fillId="0" borderId="21" xfId="0" applyBorder="1" applyAlignment="1">
      <alignment vertical="center"/>
    </xf>
    <xf numFmtId="0" fontId="3" fillId="2" borderId="0" xfId="0" applyFont="1" applyFill="1" applyAlignment="1">
      <alignment horizontal="left" wrapText="1"/>
    </xf>
    <xf numFmtId="0" fontId="0" fillId="0" borderId="6" xfId="0" applyFont="1" applyBorder="1" applyAlignment="1">
      <alignment horizontal="right" indent="1"/>
    </xf>
    <xf numFmtId="0" fontId="0" fillId="0" borderId="8" xfId="0" applyFont="1" applyBorder="1" applyAlignment="1">
      <alignment horizontal="right" indent="1"/>
    </xf>
    <xf numFmtId="4" fontId="13" fillId="0" borderId="15" xfId="0" applyNumberFormat="1" applyFont="1" applyBorder="1" applyAlignment="1">
      <alignment horizontal="right" vertical="center" indent="1"/>
    </xf>
    <xf numFmtId="4" fontId="13" fillId="0" borderId="22" xfId="0" applyNumberFormat="1" applyFont="1" applyBorder="1" applyAlignment="1">
      <alignment horizontal="right" vertical="center" indent="1"/>
    </xf>
    <xf numFmtId="0" fontId="2" fillId="0" borderId="23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4" fontId="11" fillId="0" borderId="10" xfId="0" applyNumberFormat="1" applyFont="1" applyBorder="1" applyAlignment="1">
      <alignment horizontal="right" vertical="center"/>
    </xf>
    <xf numFmtId="4" fontId="11" fillId="0" borderId="6" xfId="0" applyNumberFormat="1" applyFont="1" applyBorder="1" applyAlignment="1">
      <alignment horizontal="right" vertical="center"/>
    </xf>
    <xf numFmtId="4" fontId="11" fillId="0" borderId="18" xfId="0" applyNumberFormat="1" applyFont="1" applyBorder="1" applyAlignment="1">
      <alignment horizontal="right" vertical="center"/>
    </xf>
    <xf numFmtId="4" fontId="11" fillId="0" borderId="15" xfId="0" applyNumberFormat="1" applyFont="1" applyBorder="1" applyAlignment="1">
      <alignment vertical="center"/>
    </xf>
    <xf numFmtId="4" fontId="11" fillId="0" borderId="12" xfId="0" applyNumberFormat="1" applyFont="1" applyBorder="1" applyAlignment="1">
      <alignment vertical="center"/>
    </xf>
    <xf numFmtId="4" fontId="13" fillId="0" borderId="16" xfId="0" applyNumberFormat="1" applyFont="1" applyBorder="1" applyAlignment="1">
      <alignment horizontal="right" vertical="center" indent="1"/>
    </xf>
    <xf numFmtId="4" fontId="11" fillId="0" borderId="15" xfId="0" applyNumberFormat="1" applyFont="1" applyBorder="1" applyAlignment="1">
      <alignment horizontal="right" vertical="center" indent="1"/>
    </xf>
    <xf numFmtId="4" fontId="11" fillId="0" borderId="22" xfId="0" applyNumberFormat="1" applyFont="1" applyBorder="1" applyAlignment="1">
      <alignment horizontal="right" vertical="center" indent="1"/>
    </xf>
    <xf numFmtId="0" fontId="0" fillId="0" borderId="18" xfId="0" applyBorder="1" applyAlignment="1">
      <alignment horizontal="center"/>
    </xf>
    <xf numFmtId="4" fontId="11" fillId="0" borderId="15" xfId="0" applyNumberFormat="1" applyFont="1" applyBorder="1" applyAlignment="1">
      <alignment horizontal="right" vertical="center"/>
    </xf>
    <xf numFmtId="4" fontId="11" fillId="0" borderId="12" xfId="0" applyNumberFormat="1" applyFont="1" applyBorder="1" applyAlignment="1">
      <alignment horizontal="right" vertical="center"/>
    </xf>
    <xf numFmtId="4" fontId="11" fillId="0" borderId="16" xfId="0" applyNumberFormat="1" applyFont="1" applyBorder="1" applyAlignment="1">
      <alignment horizontal="right" vertical="center" indent="1"/>
    </xf>
    <xf numFmtId="1" fontId="0" fillId="0" borderId="6" xfId="0" applyNumberFormat="1" applyFont="1" applyBorder="1" applyAlignment="1">
      <alignment horizontal="right" indent="1"/>
    </xf>
    <xf numFmtId="0" fontId="6" fillId="0" borderId="0" xfId="0" applyFont="1" applyAlignment="1">
      <alignment horizontal="center" vertical="top"/>
    </xf>
    <xf numFmtId="0" fontId="6" fillId="0" borderId="0" xfId="0" applyFont="1" applyAlignment="1">
      <alignment horizontal="center" vertical="top" wrapText="1"/>
    </xf>
    <xf numFmtId="49" fontId="0" fillId="0" borderId="12" xfId="0" applyNumberFormat="1" applyBorder="1" applyAlignment="1">
      <alignment vertical="center" shrinkToFit="1"/>
    </xf>
    <xf numFmtId="49" fontId="0" fillId="0" borderId="22" xfId="0" applyNumberFormat="1" applyBorder="1" applyAlignment="1">
      <alignment vertical="center" shrinkToFit="1"/>
    </xf>
    <xf numFmtId="49" fontId="8" fillId="0" borderId="6" xfId="0" applyNumberFormat="1" applyFont="1" applyBorder="1" applyAlignment="1">
      <alignment horizontal="left" vertical="center"/>
    </xf>
    <xf numFmtId="0" fontId="9" fillId="3" borderId="1" xfId="0" applyFont="1" applyFill="1" applyBorder="1" applyAlignment="1">
      <alignment horizontal="left" vertical="center" indent="1"/>
    </xf>
    <xf numFmtId="49" fontId="6" fillId="3" borderId="0" xfId="0" applyNumberFormat="1" applyFont="1" applyFill="1" applyBorder="1" applyAlignment="1">
      <alignment horizontal="left" vertical="center"/>
    </xf>
    <xf numFmtId="49" fontId="6" fillId="3" borderId="18" xfId="0" applyNumberFormat="1" applyFont="1" applyFill="1" applyBorder="1" applyAlignment="1">
      <alignment horizontal="center" vertical="center" shrinkToFit="1"/>
    </xf>
    <xf numFmtId="0" fontId="6" fillId="3" borderId="18" xfId="0" applyFont="1" applyFill="1" applyBorder="1" applyAlignment="1">
      <alignment horizontal="center" vertical="center" shrinkToFit="1"/>
    </xf>
    <xf numFmtId="0" fontId="6" fillId="3" borderId="19" xfId="0" applyFont="1" applyFill="1" applyBorder="1" applyAlignment="1">
      <alignment horizontal="center" vertical="center" shrinkToFit="1"/>
    </xf>
    <xf numFmtId="0" fontId="0" fillId="3" borderId="1" xfId="0" applyFont="1" applyFill="1" applyBorder="1" applyAlignment="1">
      <alignment horizontal="left" vertical="center" indent="1"/>
    </xf>
    <xf numFmtId="0" fontId="8" fillId="3" borderId="0" xfId="0" applyFont="1" applyFill="1" applyBorder="1" applyAlignment="1">
      <alignment horizontal="left" vertical="center"/>
    </xf>
    <xf numFmtId="49" fontId="8" fillId="3" borderId="0" xfId="0" applyNumberFormat="1" applyFont="1" applyFill="1" applyBorder="1" applyAlignment="1">
      <alignment horizontal="center" vertical="center"/>
    </xf>
    <xf numFmtId="0" fontId="8" fillId="3" borderId="0" xfId="0" applyFont="1" applyFill="1" applyBorder="1" applyAlignment="1">
      <alignment horizontal="center" vertical="center"/>
    </xf>
    <xf numFmtId="0" fontId="8" fillId="3" borderId="2" xfId="0" applyFont="1" applyFill="1" applyBorder="1" applyAlignment="1">
      <alignment horizontal="center" vertical="center"/>
    </xf>
    <xf numFmtId="0" fontId="0" fillId="3" borderId="9" xfId="0" applyFont="1" applyFill="1" applyBorder="1" applyAlignment="1">
      <alignment horizontal="left" vertical="center" indent="1"/>
    </xf>
    <xf numFmtId="0" fontId="0" fillId="3" borderId="6" xfId="0" applyFont="1" applyFill="1" applyBorder="1"/>
    <xf numFmtId="49" fontId="8" fillId="3" borderId="6" xfId="0" applyNumberFormat="1" applyFont="1" applyFill="1" applyBorder="1" applyAlignment="1">
      <alignment horizontal="left" vertical="center"/>
    </xf>
    <xf numFmtId="0" fontId="8" fillId="3" borderId="6" xfId="0" applyFont="1" applyFill="1" applyBorder="1"/>
    <xf numFmtId="0" fontId="8" fillId="3" borderId="6" xfId="0" applyFont="1" applyFill="1" applyBorder="1" applyAlignment="1"/>
    <xf numFmtId="0" fontId="8" fillId="3" borderId="8" xfId="0" applyFont="1" applyFill="1" applyBorder="1" applyAlignment="1"/>
    <xf numFmtId="49" fontId="8" fillId="0" borderId="0" xfId="0" applyNumberFormat="1" applyFont="1" applyBorder="1" applyAlignment="1">
      <alignment horizontal="left" vertical="center"/>
    </xf>
    <xf numFmtId="49" fontId="8" fillId="0" borderId="6" xfId="0" applyNumberFormat="1" applyFont="1" applyBorder="1" applyAlignment="1">
      <alignment horizontal="right" vertical="center"/>
    </xf>
    <xf numFmtId="49" fontId="8" fillId="4" borderId="18" xfId="0" applyNumberFormat="1" applyFont="1" applyFill="1" applyBorder="1" applyAlignment="1" applyProtection="1">
      <alignment horizontal="left" vertical="center"/>
      <protection locked="0"/>
    </xf>
    <xf numFmtId="49" fontId="8" fillId="4" borderId="0" xfId="0" applyNumberFormat="1" applyFont="1" applyFill="1" applyBorder="1" applyAlignment="1" applyProtection="1">
      <alignment horizontal="left" vertical="center"/>
      <protection locked="0"/>
    </xf>
    <xf numFmtId="49" fontId="8" fillId="4" borderId="6" xfId="0" applyNumberFormat="1" applyFont="1" applyFill="1" applyBorder="1" applyAlignment="1" applyProtection="1">
      <alignment horizontal="left" vertical="center"/>
      <protection locked="0"/>
    </xf>
    <xf numFmtId="49" fontId="8" fillId="4" borderId="6" xfId="0" applyNumberFormat="1" applyFont="1" applyFill="1" applyBorder="1" applyAlignment="1" applyProtection="1">
      <alignment horizontal="right" vertical="center"/>
      <protection locked="0"/>
    </xf>
    <xf numFmtId="49" fontId="8" fillId="4" borderId="0" xfId="0" applyNumberFormat="1" applyFont="1" applyFill="1" applyBorder="1" applyAlignment="1" applyProtection="1">
      <alignment horizontal="left" vertical="center"/>
      <protection locked="0"/>
    </xf>
    <xf numFmtId="49" fontId="0" fillId="0" borderId="0" xfId="0" applyNumberFormat="1"/>
    <xf numFmtId="4" fontId="0" fillId="0" borderId="0" xfId="0" applyNumberFormat="1" applyAlignment="1"/>
    <xf numFmtId="3" fontId="0" fillId="0" borderId="26" xfId="0" applyNumberFormat="1" applyBorder="1"/>
    <xf numFmtId="3" fontId="0" fillId="5" borderId="30" xfId="0" applyNumberFormat="1" applyFill="1" applyBorder="1" applyAlignment="1"/>
    <xf numFmtId="3" fontId="7" fillId="3" borderId="27" xfId="0" applyNumberFormat="1" applyFont="1" applyFill="1" applyBorder="1" applyAlignment="1">
      <alignment vertical="center"/>
    </xf>
    <xf numFmtId="3" fontId="7" fillId="3" borderId="18" xfId="0" applyNumberFormat="1" applyFont="1" applyFill="1" applyBorder="1" applyAlignment="1">
      <alignment vertical="center"/>
    </xf>
    <xf numFmtId="3" fontId="7" fillId="3" borderId="18" xfId="0" applyNumberFormat="1" applyFont="1" applyFill="1" applyBorder="1" applyAlignment="1">
      <alignment vertical="center" wrapText="1"/>
    </xf>
    <xf numFmtId="3" fontId="7" fillId="3" borderId="28" xfId="0" applyNumberFormat="1" applyFont="1" applyFill="1" applyBorder="1" applyAlignment="1">
      <alignment horizontal="center" vertical="center" wrapText="1"/>
    </xf>
    <xf numFmtId="3" fontId="0" fillId="0" borderId="31" xfId="0" applyNumberFormat="1" applyBorder="1" applyAlignment="1"/>
    <xf numFmtId="3" fontId="0" fillId="0" borderId="12" xfId="0" applyNumberFormat="1" applyBorder="1"/>
    <xf numFmtId="3" fontId="0" fillId="0" borderId="12" xfId="0" applyNumberFormat="1" applyBorder="1" applyAlignment="1">
      <alignment wrapText="1"/>
    </xf>
    <xf numFmtId="3" fontId="0" fillId="0" borderId="29" xfId="0" applyNumberFormat="1" applyBorder="1" applyAlignment="1"/>
    <xf numFmtId="3" fontId="0" fillId="5" borderId="31" xfId="0" applyNumberFormat="1" applyFill="1" applyBorder="1"/>
    <xf numFmtId="3" fontId="0" fillId="5" borderId="12" xfId="0" applyNumberFormat="1" applyFill="1" applyBorder="1"/>
    <xf numFmtId="3" fontId="0" fillId="5" borderId="32" xfId="0" applyNumberFormat="1" applyFill="1" applyBorder="1"/>
    <xf numFmtId="0" fontId="2" fillId="0" borderId="0" xfId="0" applyFont="1" applyAlignment="1">
      <alignment horizontal="center" shrinkToFit="1"/>
    </xf>
    <xf numFmtId="3" fontId="10" fillId="3" borderId="28" xfId="0" applyNumberFormat="1" applyFont="1" applyFill="1" applyBorder="1" applyAlignment="1">
      <alignment horizontal="center" vertical="center" wrapText="1" shrinkToFit="1"/>
    </xf>
    <xf numFmtId="3" fontId="7" fillId="3" borderId="28" xfId="0" applyNumberFormat="1" applyFont="1" applyFill="1" applyBorder="1" applyAlignment="1">
      <alignment horizontal="center" vertical="center" wrapText="1" shrinkToFit="1"/>
    </xf>
    <xf numFmtId="3" fontId="3" fillId="0" borderId="29" xfId="0" applyNumberFormat="1" applyFont="1" applyBorder="1" applyAlignment="1">
      <alignment horizontal="right" wrapText="1" shrinkToFit="1"/>
    </xf>
    <xf numFmtId="3" fontId="3" fillId="0" borderId="29" xfId="0" applyNumberFormat="1" applyFont="1" applyBorder="1" applyAlignment="1">
      <alignment horizontal="right" shrinkToFit="1"/>
    </xf>
    <xf numFmtId="3" fontId="0" fillId="0" borderId="29" xfId="0" applyNumberFormat="1" applyBorder="1" applyAlignment="1">
      <alignment shrinkToFit="1"/>
    </xf>
    <xf numFmtId="3" fontId="0" fillId="5" borderId="30" xfId="0" applyNumberFormat="1" applyFill="1" applyBorder="1" applyAlignment="1">
      <alignment wrapText="1" shrinkToFit="1"/>
    </xf>
    <xf numFmtId="3" fontId="0" fillId="5" borderId="30" xfId="0" applyNumberFormat="1" applyFill="1" applyBorder="1" applyAlignment="1">
      <alignment shrinkToFit="1"/>
    </xf>
    <xf numFmtId="0" fontId="4" fillId="3" borderId="11" xfId="0" applyFont="1" applyFill="1" applyBorder="1" applyAlignment="1">
      <alignment horizontal="left" vertical="center" indent="1"/>
    </xf>
    <xf numFmtId="0" fontId="5" fillId="3" borderId="7" xfId="0" applyFont="1" applyFill="1" applyBorder="1" applyAlignment="1">
      <alignment horizontal="left" vertical="center"/>
    </xf>
    <xf numFmtId="0" fontId="0" fillId="3" borderId="7" xfId="0" applyFill="1" applyBorder="1" applyAlignment="1">
      <alignment horizontal="left" vertical="center"/>
    </xf>
    <xf numFmtId="4" fontId="4" fillId="3" borderId="7" xfId="0" applyNumberFormat="1" applyFont="1" applyFill="1" applyBorder="1" applyAlignment="1">
      <alignment horizontal="left" vertical="center"/>
    </xf>
    <xf numFmtId="2" fontId="12" fillId="3" borderId="7" xfId="0" applyNumberFormat="1" applyFont="1" applyFill="1" applyBorder="1" applyAlignment="1">
      <alignment horizontal="right" vertical="center"/>
    </xf>
    <xf numFmtId="49" fontId="0" fillId="3" borderId="13" xfId="0" applyNumberFormat="1" applyFill="1" applyBorder="1" applyAlignment="1">
      <alignment horizontal="left" vertical="center"/>
    </xf>
    <xf numFmtId="0" fontId="0" fillId="3" borderId="7" xfId="0" applyFill="1" applyBorder="1"/>
    <xf numFmtId="4" fontId="12" fillId="3" borderId="7" xfId="0" applyNumberFormat="1" applyFont="1" applyFill="1" applyBorder="1" applyAlignment="1">
      <alignment horizontal="right" vertical="center"/>
    </xf>
    <xf numFmtId="49" fontId="8" fillId="3" borderId="13" xfId="0" applyNumberFormat="1" applyFont="1" applyFill="1" applyBorder="1" applyAlignment="1">
      <alignment horizontal="left" vertical="center"/>
    </xf>
    <xf numFmtId="0" fontId="6" fillId="0" borderId="0" xfId="0" applyFont="1"/>
    <xf numFmtId="0" fontId="15" fillId="0" borderId="26" xfId="0" applyFont="1" applyBorder="1" applyAlignment="1">
      <alignment horizontal="center" vertical="center" wrapText="1"/>
    </xf>
    <xf numFmtId="0" fontId="7" fillId="0" borderId="26" xfId="0" applyFont="1" applyBorder="1" applyAlignment="1">
      <alignment vertical="center"/>
    </xf>
    <xf numFmtId="0" fontId="7" fillId="0" borderId="26" xfId="0" applyFont="1" applyBorder="1"/>
    <xf numFmtId="49" fontId="7" fillId="0" borderId="26" xfId="0" applyNumberFormat="1" applyFont="1" applyBorder="1" applyAlignment="1">
      <alignment vertical="center" wrapText="1"/>
    </xf>
    <xf numFmtId="49" fontId="7" fillId="0" borderId="26" xfId="0" applyNumberFormat="1" applyFont="1" applyBorder="1" applyAlignment="1">
      <alignment vertical="center"/>
    </xf>
    <xf numFmtId="49" fontId="7" fillId="0" borderId="0" xfId="0" applyNumberFormat="1" applyFont="1" applyBorder="1" applyAlignment="1">
      <alignment vertical="center" wrapText="1"/>
    </xf>
    <xf numFmtId="0" fontId="15" fillId="3" borderId="36" xfId="0" applyFont="1" applyFill="1" applyBorder="1" applyAlignment="1">
      <alignment horizontal="center" vertical="center" wrapText="1"/>
    </xf>
    <xf numFmtId="0" fontId="15" fillId="3" borderId="18" xfId="0" applyFont="1" applyFill="1" applyBorder="1" applyAlignment="1">
      <alignment horizontal="center" vertical="center" wrapText="1"/>
    </xf>
    <xf numFmtId="0" fontId="7" fillId="5" borderId="10" xfId="0" applyFont="1" applyFill="1" applyBorder="1"/>
    <xf numFmtId="0" fontId="7" fillId="5" borderId="6" xfId="0" applyFont="1" applyFill="1" applyBorder="1"/>
    <xf numFmtId="0" fontId="15" fillId="3" borderId="35" xfId="0" applyFont="1" applyFill="1" applyBorder="1" applyAlignment="1">
      <alignment horizontal="center" vertical="center" wrapText="1"/>
    </xf>
    <xf numFmtId="0" fontId="15" fillId="3" borderId="35" xfId="0" applyFont="1" applyFill="1" applyBorder="1" applyAlignment="1">
      <alignment horizontal="center" vertical="center" wrapText="1"/>
    </xf>
    <xf numFmtId="49" fontId="7" fillId="0" borderId="36" xfId="0" applyNumberFormat="1" applyFont="1" applyBorder="1" applyAlignment="1">
      <alignment vertical="center"/>
    </xf>
    <xf numFmtId="49" fontId="7" fillId="0" borderId="36" xfId="0" applyNumberFormat="1" applyFont="1" applyBorder="1" applyAlignment="1">
      <alignment vertical="center" wrapText="1"/>
    </xf>
    <xf numFmtId="49" fontId="7" fillId="0" borderId="18" xfId="0" applyNumberFormat="1" applyFont="1" applyBorder="1" applyAlignment="1">
      <alignment vertical="center" wrapText="1"/>
    </xf>
    <xf numFmtId="49" fontId="7" fillId="0" borderId="10" xfId="0" applyNumberFormat="1" applyFont="1" applyBorder="1" applyAlignment="1">
      <alignment vertical="center"/>
    </xf>
    <xf numFmtId="49" fontId="7" fillId="0" borderId="10" xfId="0" applyNumberFormat="1" applyFont="1" applyBorder="1" applyAlignment="1">
      <alignment vertical="center" wrapText="1"/>
    </xf>
    <xf numFmtId="49" fontId="7" fillId="0" borderId="6" xfId="0" applyNumberFormat="1" applyFont="1" applyBorder="1" applyAlignment="1">
      <alignment vertical="center" wrapText="1"/>
    </xf>
    <xf numFmtId="4" fontId="7" fillId="0" borderId="35" xfId="0" applyNumberFormat="1" applyFont="1" applyBorder="1" applyAlignment="1">
      <alignment horizontal="center" vertical="center"/>
    </xf>
    <xf numFmtId="4" fontId="7" fillId="0" borderId="35" xfId="0" applyNumberFormat="1" applyFont="1" applyBorder="1" applyAlignment="1">
      <alignment vertical="center"/>
    </xf>
    <xf numFmtId="4" fontId="7" fillId="0" borderId="35" xfId="0" applyNumberFormat="1" applyFont="1" applyBorder="1" applyAlignment="1">
      <alignment vertical="center"/>
    </xf>
    <xf numFmtId="4" fontId="7" fillId="0" borderId="33" xfId="0" applyNumberFormat="1" applyFont="1" applyBorder="1" applyAlignment="1">
      <alignment horizontal="center" vertical="center"/>
    </xf>
    <xf numFmtId="4" fontId="7" fillId="0" borderId="33" xfId="0" applyNumberFormat="1" applyFont="1" applyBorder="1" applyAlignment="1">
      <alignment vertical="center"/>
    </xf>
    <xf numFmtId="4" fontId="7" fillId="0" borderId="33" xfId="0" applyNumberFormat="1" applyFont="1" applyBorder="1" applyAlignment="1">
      <alignment vertical="center"/>
    </xf>
    <xf numFmtId="4" fontId="7" fillId="0" borderId="39" xfId="0" applyNumberFormat="1" applyFont="1" applyBorder="1" applyAlignment="1">
      <alignment horizontal="center" vertical="center"/>
    </xf>
    <xf numFmtId="4" fontId="7" fillId="0" borderId="39" xfId="0" applyNumberFormat="1" applyFont="1" applyBorder="1" applyAlignment="1">
      <alignment vertical="center"/>
    </xf>
    <xf numFmtId="4" fontId="7" fillId="0" borderId="39" xfId="0" applyNumberFormat="1" applyFont="1" applyBorder="1" applyAlignment="1">
      <alignment vertical="center"/>
    </xf>
    <xf numFmtId="4" fontId="7" fillId="5" borderId="39" xfId="0" applyNumberFormat="1" applyFont="1" applyFill="1" applyBorder="1" applyAlignment="1">
      <alignment horizontal="center"/>
    </xf>
    <xf numFmtId="4" fontId="7" fillId="5" borderId="39" xfId="0" applyNumberFormat="1" applyFont="1" applyFill="1" applyBorder="1" applyAlignment="1"/>
    <xf numFmtId="4" fontId="7" fillId="5" borderId="39" xfId="0" applyNumberFormat="1" applyFont="1" applyFill="1" applyBorder="1" applyAlignment="1"/>
    <xf numFmtId="4" fontId="0" fillId="0" borderId="0" xfId="0" applyNumberFormat="1"/>
    <xf numFmtId="49" fontId="0" fillId="0" borderId="1" xfId="0" applyNumberFormat="1" applyBorder="1"/>
    <xf numFmtId="49" fontId="0" fillId="0" borderId="14" xfId="0" applyNumberFormat="1" applyBorder="1" applyAlignment="1">
      <alignment horizontal="left" vertical="center" indent="1"/>
    </xf>
    <xf numFmtId="0" fontId="6" fillId="0" borderId="0" xfId="0" applyFont="1" applyAlignment="1">
      <alignment horizontal="center"/>
    </xf>
    <xf numFmtId="49" fontId="0" fillId="0" borderId="40" xfId="0" applyNumberFormat="1" applyBorder="1" applyAlignment="1">
      <alignment vertical="center"/>
    </xf>
    <xf numFmtId="49" fontId="0" fillId="0" borderId="40" xfId="0" applyNumberFormat="1" applyBorder="1" applyAlignment="1">
      <alignment vertical="center"/>
    </xf>
    <xf numFmtId="0" fontId="0" fillId="0" borderId="40" xfId="0" applyBorder="1" applyAlignment="1">
      <alignment vertical="center"/>
    </xf>
    <xf numFmtId="49" fontId="0" fillId="0" borderId="41" xfId="0" applyNumberFormat="1" applyBorder="1" applyAlignment="1">
      <alignment vertical="center"/>
    </xf>
    <xf numFmtId="0" fontId="0" fillId="0" borderId="41" xfId="0" applyBorder="1" applyAlignment="1">
      <alignment vertical="center"/>
    </xf>
    <xf numFmtId="49" fontId="0" fillId="0" borderId="41" xfId="0" applyNumberFormat="1" applyBorder="1" applyAlignment="1">
      <alignment vertical="center"/>
    </xf>
    <xf numFmtId="0" fontId="0" fillId="0" borderId="44" xfId="0" applyFont="1" applyBorder="1" applyAlignment="1">
      <alignment vertical="center"/>
    </xf>
    <xf numFmtId="0" fontId="0" fillId="0" borderId="45" xfId="0" applyFont="1" applyBorder="1" applyAlignment="1">
      <alignment vertical="center"/>
    </xf>
    <xf numFmtId="0" fontId="0" fillId="0" borderId="47" xfId="0" applyBorder="1" applyAlignment="1">
      <alignment vertical="center"/>
    </xf>
    <xf numFmtId="0" fontId="0" fillId="0" borderId="48" xfId="0" applyBorder="1" applyAlignment="1">
      <alignment vertical="center"/>
    </xf>
    <xf numFmtId="0" fontId="0" fillId="3" borderId="46" xfId="0" applyFill="1" applyBorder="1"/>
    <xf numFmtId="49" fontId="0" fillId="3" borderId="43" xfId="0" applyNumberFormat="1" applyFill="1" applyBorder="1" applyAlignment="1"/>
    <xf numFmtId="49" fontId="0" fillId="3" borderId="43" xfId="0" applyNumberFormat="1" applyFill="1" applyBorder="1"/>
    <xf numFmtId="0" fontId="0" fillId="3" borderId="43" xfId="0" applyFill="1" applyBorder="1"/>
    <xf numFmtId="0" fontId="0" fillId="3" borderId="42" xfId="0" applyFill="1" applyBorder="1"/>
    <xf numFmtId="0" fontId="0" fillId="3" borderId="36" xfId="0" applyFill="1" applyBorder="1"/>
    <xf numFmtId="0" fontId="16" fillId="0" borderId="0" xfId="0" applyFont="1"/>
    <xf numFmtId="0" fontId="16" fillId="0" borderId="26" xfId="0" applyFont="1" applyBorder="1" applyAlignment="1">
      <alignment vertical="top"/>
    </xf>
    <xf numFmtId="0" fontId="0" fillId="3" borderId="10" xfId="0" applyFill="1" applyBorder="1" applyAlignment="1">
      <alignment vertical="top"/>
    </xf>
    <xf numFmtId="0" fontId="0" fillId="3" borderId="35" xfId="0" applyFill="1" applyBorder="1"/>
    <xf numFmtId="49" fontId="0" fillId="3" borderId="35" xfId="0" applyNumberFormat="1" applyFill="1" applyBorder="1"/>
    <xf numFmtId="0" fontId="0" fillId="3" borderId="49" xfId="0" applyFill="1" applyBorder="1" applyAlignment="1">
      <alignment vertical="top"/>
    </xf>
    <xf numFmtId="0" fontId="0" fillId="3" borderId="50" xfId="0" applyFill="1" applyBorder="1" applyAlignment="1">
      <alignment wrapText="1"/>
    </xf>
    <xf numFmtId="0" fontId="16" fillId="0" borderId="26" xfId="0" applyNumberFormat="1" applyFont="1" applyBorder="1" applyAlignment="1">
      <alignment vertical="top"/>
    </xf>
    <xf numFmtId="0" fontId="0" fillId="3" borderId="10" xfId="0" applyNumberFormat="1" applyFill="1" applyBorder="1" applyAlignment="1">
      <alignment vertical="top"/>
    </xf>
    <xf numFmtId="0" fontId="16" fillId="0" borderId="34" xfId="0" applyFont="1" applyBorder="1" applyAlignment="1">
      <alignment vertical="top" shrinkToFit="1"/>
    </xf>
    <xf numFmtId="0" fontId="16" fillId="0" borderId="33" xfId="0" applyFont="1" applyBorder="1" applyAlignment="1">
      <alignment vertical="top" shrinkToFit="1"/>
    </xf>
    <xf numFmtId="0" fontId="16" fillId="0" borderId="26" xfId="0" applyFont="1" applyBorder="1" applyAlignment="1">
      <alignment vertical="top" shrinkToFit="1"/>
    </xf>
    <xf numFmtId="0" fontId="17" fillId="0" borderId="34" xfId="0" applyNumberFormat="1" applyFont="1" applyBorder="1" applyAlignment="1">
      <alignment vertical="top" wrapText="1" shrinkToFit="1"/>
    </xf>
    <xf numFmtId="0" fontId="0" fillId="3" borderId="38" xfId="0" applyFill="1" applyBorder="1" applyAlignment="1">
      <alignment vertical="top" shrinkToFit="1"/>
    </xf>
    <xf numFmtId="0" fontId="0" fillId="3" borderId="39" xfId="0" applyFill="1" applyBorder="1" applyAlignment="1">
      <alignment vertical="top" shrinkToFit="1"/>
    </xf>
    <xf numFmtId="0" fontId="0" fillId="3" borderId="10" xfId="0" applyFill="1" applyBorder="1" applyAlignment="1">
      <alignment vertical="top" shrinkToFit="1"/>
    </xf>
    <xf numFmtId="172" fontId="16" fillId="0" borderId="33" xfId="0" applyNumberFormat="1" applyFont="1" applyBorder="1" applyAlignment="1">
      <alignment vertical="top" shrinkToFit="1"/>
    </xf>
    <xf numFmtId="172" fontId="17" fillId="0" borderId="33" xfId="0" applyNumberFormat="1" applyFont="1" applyBorder="1" applyAlignment="1">
      <alignment vertical="top" wrapText="1" shrinkToFit="1"/>
    </xf>
    <xf numFmtId="172" fontId="0" fillId="3" borderId="39" xfId="0" applyNumberFormat="1" applyFill="1" applyBorder="1" applyAlignment="1">
      <alignment vertical="top" shrinkToFit="1"/>
    </xf>
    <xf numFmtId="4" fontId="16" fillId="4" borderId="33" xfId="0" applyNumberFormat="1" applyFont="1" applyFill="1" applyBorder="1" applyAlignment="1" applyProtection="1">
      <alignment vertical="top" shrinkToFit="1"/>
      <protection locked="0"/>
    </xf>
    <xf numFmtId="4" fontId="16" fillId="0" borderId="33" xfId="0" applyNumberFormat="1" applyFont="1" applyBorder="1" applyAlignment="1">
      <alignment vertical="top" shrinkToFit="1"/>
    </xf>
    <xf numFmtId="4" fontId="0" fillId="3" borderId="39" xfId="0" applyNumberFormat="1" applyFill="1" applyBorder="1" applyAlignment="1">
      <alignment vertical="top" shrinkToFit="1"/>
    </xf>
    <xf numFmtId="0" fontId="0" fillId="3" borderId="51" xfId="0" applyFill="1" applyBorder="1"/>
    <xf numFmtId="0" fontId="0" fillId="3" borderId="52" xfId="0" applyFill="1" applyBorder="1" applyAlignment="1">
      <alignment wrapText="1"/>
    </xf>
    <xf numFmtId="0" fontId="0" fillId="3" borderId="53" xfId="0" applyFill="1" applyBorder="1" applyAlignment="1">
      <alignment vertical="top"/>
    </xf>
    <xf numFmtId="49" fontId="0" fillId="3" borderId="53" xfId="0" applyNumberFormat="1" applyFill="1" applyBorder="1" applyAlignment="1">
      <alignment vertical="top"/>
    </xf>
    <xf numFmtId="49" fontId="0" fillId="3" borderId="49" xfId="0" applyNumberFormat="1" applyFill="1" applyBorder="1" applyAlignment="1">
      <alignment vertical="top"/>
    </xf>
    <xf numFmtId="0" fontId="0" fillId="3" borderId="54" xfId="0" applyFill="1" applyBorder="1" applyAlignment="1">
      <alignment vertical="top"/>
    </xf>
    <xf numFmtId="172" fontId="0" fillId="3" borderId="49" xfId="0" applyNumberFormat="1" applyFill="1" applyBorder="1" applyAlignment="1">
      <alignment vertical="top"/>
    </xf>
    <xf numFmtId="4" fontId="0" fillId="3" borderId="49" xfId="0" applyNumberFormat="1" applyFill="1" applyBorder="1" applyAlignment="1">
      <alignment vertical="top"/>
    </xf>
    <xf numFmtId="0" fontId="16" fillId="0" borderId="10" xfId="0" applyFont="1" applyBorder="1" applyAlignment="1">
      <alignment vertical="top"/>
    </xf>
    <xf numFmtId="0" fontId="16" fillId="0" borderId="10" xfId="0" applyNumberFormat="1" applyFont="1" applyBorder="1" applyAlignment="1">
      <alignment vertical="top"/>
    </xf>
    <xf numFmtId="0" fontId="16" fillId="0" borderId="38" xfId="0" applyFont="1" applyBorder="1" applyAlignment="1">
      <alignment vertical="top" shrinkToFit="1"/>
    </xf>
    <xf numFmtId="172" fontId="16" fillId="0" borderId="39" xfId="0" applyNumberFormat="1" applyFont="1" applyBorder="1" applyAlignment="1">
      <alignment vertical="top" shrinkToFit="1"/>
    </xf>
    <xf numFmtId="4" fontId="16" fillId="4" borderId="39" xfId="0" applyNumberFormat="1" applyFont="1" applyFill="1" applyBorder="1" applyAlignment="1" applyProtection="1">
      <alignment vertical="top" shrinkToFit="1"/>
      <protection locked="0"/>
    </xf>
    <xf numFmtId="4" fontId="16" fillId="0" borderId="39" xfId="0" applyNumberFormat="1" applyFont="1" applyBorder="1" applyAlignment="1">
      <alignment vertical="top" shrinkToFit="1"/>
    </xf>
    <xf numFmtId="0" fontId="16" fillId="0" borderId="39" xfId="0" applyFont="1" applyBorder="1" applyAlignment="1">
      <alignment vertical="top" shrinkToFit="1"/>
    </xf>
    <xf numFmtId="0" fontId="16" fillId="0" borderId="10" xfId="0" applyFont="1" applyBorder="1" applyAlignment="1">
      <alignment vertical="top" shrinkToFit="1"/>
    </xf>
    <xf numFmtId="0" fontId="8" fillId="3" borderId="15" xfId="0" applyFont="1" applyFill="1" applyBorder="1" applyAlignment="1">
      <alignment vertical="top"/>
    </xf>
    <xf numFmtId="49" fontId="8" fillId="3" borderId="12" xfId="0" applyNumberFormat="1" applyFont="1" applyFill="1" applyBorder="1" applyAlignment="1">
      <alignment vertical="top"/>
    </xf>
    <xf numFmtId="0" fontId="8" fillId="3" borderId="12" xfId="0" applyFont="1" applyFill="1" applyBorder="1" applyAlignment="1">
      <alignment vertical="top"/>
    </xf>
    <xf numFmtId="0" fontId="0" fillId="0" borderId="0" xfId="0" applyAlignment="1">
      <alignment vertical="top"/>
    </xf>
    <xf numFmtId="0" fontId="0" fillId="4" borderId="36" xfId="0" applyFill="1" applyBorder="1" applyAlignment="1" applyProtection="1">
      <alignment vertical="top" wrapText="1"/>
      <protection locked="0"/>
    </xf>
    <xf numFmtId="0" fontId="0" fillId="4" borderId="18" xfId="0" applyFill="1" applyBorder="1" applyAlignment="1" applyProtection="1">
      <alignment vertical="top" wrapText="1"/>
      <protection locked="0"/>
    </xf>
    <xf numFmtId="0" fontId="0" fillId="4" borderId="37" xfId="0" applyFill="1" applyBorder="1" applyAlignment="1" applyProtection="1">
      <alignment vertical="top" wrapText="1"/>
      <protection locked="0"/>
    </xf>
    <xf numFmtId="0" fontId="0" fillId="4" borderId="26" xfId="0" applyFill="1" applyBorder="1" applyAlignment="1" applyProtection="1">
      <alignment vertical="top" wrapText="1"/>
      <protection locked="0"/>
    </xf>
    <xf numFmtId="0" fontId="0" fillId="4" borderId="0" xfId="0" applyFill="1" applyBorder="1" applyAlignment="1" applyProtection="1">
      <alignment vertical="top" wrapText="1"/>
      <protection locked="0"/>
    </xf>
    <xf numFmtId="0" fontId="0" fillId="4" borderId="34" xfId="0" applyFill="1" applyBorder="1" applyAlignment="1" applyProtection="1">
      <alignment vertical="top" wrapText="1"/>
      <protection locked="0"/>
    </xf>
    <xf numFmtId="0" fontId="0" fillId="4" borderId="10" xfId="0" applyFill="1" applyBorder="1" applyAlignment="1" applyProtection="1">
      <alignment vertical="top" wrapText="1"/>
      <protection locked="0"/>
    </xf>
    <xf numFmtId="0" fontId="0" fillId="4" borderId="6" xfId="0" applyFill="1" applyBorder="1" applyAlignment="1" applyProtection="1">
      <alignment vertical="top" wrapText="1"/>
      <protection locked="0"/>
    </xf>
    <xf numFmtId="0" fontId="0" fillId="4" borderId="38" xfId="0" applyFill="1" applyBorder="1" applyAlignment="1" applyProtection="1">
      <alignment vertical="top" wrapText="1"/>
      <protection locked="0"/>
    </xf>
    <xf numFmtId="4" fontId="8" fillId="3" borderId="22" xfId="0" applyNumberFormat="1" applyFont="1" applyFill="1" applyBorder="1" applyAlignment="1">
      <alignment vertical="top"/>
    </xf>
    <xf numFmtId="0" fontId="16" fillId="0" borderId="33" xfId="0" applyNumberFormat="1" applyFont="1" applyBorder="1" applyAlignment="1">
      <alignment horizontal="left" vertical="top" wrapText="1"/>
    </xf>
    <xf numFmtId="0" fontId="17" fillId="0" borderId="33" xfId="0" quotePrefix="1" applyNumberFormat="1" applyFont="1" applyBorder="1" applyAlignment="1">
      <alignment horizontal="left" vertical="top" wrapText="1"/>
    </xf>
    <xf numFmtId="0" fontId="0" fillId="3" borderId="39" xfId="0" applyNumberFormat="1" applyFill="1" applyBorder="1" applyAlignment="1">
      <alignment horizontal="left" vertical="top" wrapText="1"/>
    </xf>
    <xf numFmtId="0" fontId="16" fillId="0" borderId="39" xfId="0" applyNumberFormat="1" applyFont="1" applyBorder="1" applyAlignment="1">
      <alignment horizontal="left" vertical="top" wrapText="1"/>
    </xf>
    <xf numFmtId="49" fontId="0" fillId="0" borderId="0" xfId="0" applyNumberFormat="1" applyAlignment="1">
      <alignment horizontal="left" vertical="top" wrapText="1"/>
    </xf>
    <xf numFmtId="49" fontId="8" fillId="3" borderId="12" xfId="0" applyNumberFormat="1" applyFont="1" applyFill="1" applyBorder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0" fillId="4" borderId="18" xfId="0" applyFill="1" applyBorder="1" applyAlignment="1" applyProtection="1">
      <alignment horizontal="left" vertical="top" wrapText="1"/>
      <protection locked="0"/>
    </xf>
    <xf numFmtId="0" fontId="0" fillId="4" borderId="0" xfId="0" applyFill="1" applyBorder="1" applyAlignment="1" applyProtection="1">
      <alignment horizontal="left" vertical="top" wrapText="1"/>
      <protection locked="0"/>
    </xf>
    <xf numFmtId="0" fontId="0" fillId="4" borderId="6" xfId="0" applyFill="1" applyBorder="1" applyAlignment="1" applyProtection="1">
      <alignment horizontal="left" vertical="top" wrapText="1"/>
      <protection locked="0"/>
    </xf>
    <xf numFmtId="49" fontId="0" fillId="0" borderId="0" xfId="0" applyNumberFormat="1" applyAlignment="1">
      <alignment horizontal="left" wrapText="1"/>
    </xf>
  </cellXfs>
  <cellStyles count="2">
    <cellStyle name="Normální" xfId="0" builtinId="0"/>
    <cellStyle name="normální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Stavitel\Templates\Rozpocty\Sablona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rycí list"/>
      <sheetName val="Rekapitulace"/>
      <sheetName val="VzorPolozky"/>
    </sheetNames>
    <sheetDataSet>
      <sheetData sheetId="0"/>
      <sheetData sheetId="1" refreshError="1"/>
      <sheetData sheetId="2" refreshError="1"/>
    </sheetDataSet>
  </externalBook>
</externalLink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printerSettings" Target="../printerSettings/printerSettings3.bin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5.bin"/><Relationship Id="rId1" Type="http://schemas.openxmlformats.org/officeDocument/2006/relationships/printerSettings" Target="../printerSettings/printerSettings4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"/>
  <sheetViews>
    <sheetView workbookViewId="0">
      <selection activeCell="A2" sqref="A2:G2"/>
    </sheetView>
  </sheetViews>
  <sheetFormatPr defaultRowHeight="12.75" x14ac:dyDescent="0.2"/>
  <sheetData>
    <row r="1" spans="1:7" x14ac:dyDescent="0.2">
      <c r="A1" s="37" t="s">
        <v>38</v>
      </c>
    </row>
    <row r="2" spans="1:7" ht="57.75" customHeight="1" x14ac:dyDescent="0.2">
      <c r="A2" s="80" t="s">
        <v>39</v>
      </c>
      <c r="B2" s="80"/>
      <c r="C2" s="80"/>
      <c r="D2" s="80"/>
      <c r="E2" s="80"/>
      <c r="F2" s="80"/>
      <c r="G2" s="80"/>
    </row>
  </sheetData>
  <mergeCells count="1">
    <mergeCell ref="A2:G2"/>
  </mergeCells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List5112">
    <tabColor rgb="FF66FF66"/>
  </sheetPr>
  <dimension ref="A1:O62"/>
  <sheetViews>
    <sheetView showGridLines="0" topLeftCell="B27" zoomScaleNormal="100" zoomScaleSheetLayoutView="75" workbookViewId="0">
      <selection activeCell="A28" sqref="A28"/>
    </sheetView>
  </sheetViews>
  <sheetFormatPr defaultColWidth="9" defaultRowHeight="12.75" x14ac:dyDescent="0.2"/>
  <cols>
    <col min="1" max="1" width="8.42578125" hidden="1" customWidth="1"/>
    <col min="2" max="2" width="9.140625" customWidth="1"/>
    <col min="3" max="3" width="7.42578125" customWidth="1"/>
    <col min="4" max="4" width="13.42578125" customWidth="1"/>
    <col min="5" max="5" width="12.140625" customWidth="1"/>
    <col min="6" max="6" width="11.42578125" customWidth="1"/>
    <col min="7" max="7" width="12.7109375" style="1" customWidth="1"/>
    <col min="8" max="8" width="12.7109375" customWidth="1"/>
    <col min="9" max="9" width="12.7109375" style="1" customWidth="1"/>
    <col min="10" max="10" width="6.7109375" style="1" customWidth="1"/>
    <col min="11" max="11" width="4.28515625" customWidth="1"/>
    <col min="12" max="15" width="10.7109375" customWidth="1"/>
  </cols>
  <sheetData>
    <row r="1" spans="1:15" ht="33.75" customHeight="1" x14ac:dyDescent="0.2">
      <c r="A1" s="73" t="s">
        <v>36</v>
      </c>
      <c r="B1" s="85" t="s">
        <v>42</v>
      </c>
      <c r="C1" s="86"/>
      <c r="D1" s="86"/>
      <c r="E1" s="86"/>
      <c r="F1" s="86"/>
      <c r="G1" s="86"/>
      <c r="H1" s="86"/>
      <c r="I1" s="86"/>
      <c r="J1" s="87"/>
    </row>
    <row r="2" spans="1:15" ht="23.25" customHeight="1" x14ac:dyDescent="0.2">
      <c r="A2" s="4"/>
      <c r="B2" s="106" t="s">
        <v>40</v>
      </c>
      <c r="C2" s="107"/>
      <c r="D2" s="108" t="s">
        <v>46</v>
      </c>
      <c r="E2" s="109"/>
      <c r="F2" s="109"/>
      <c r="G2" s="109"/>
      <c r="H2" s="109"/>
      <c r="I2" s="109"/>
      <c r="J2" s="110"/>
      <c r="O2" s="2"/>
    </row>
    <row r="3" spans="1:15" ht="23.25" customHeight="1" x14ac:dyDescent="0.2">
      <c r="A3" s="4"/>
      <c r="B3" s="111" t="s">
        <v>45</v>
      </c>
      <c r="C3" s="112"/>
      <c r="D3" s="113" t="s">
        <v>43</v>
      </c>
      <c r="E3" s="114"/>
      <c r="F3" s="114"/>
      <c r="G3" s="114"/>
      <c r="H3" s="114"/>
      <c r="I3" s="114"/>
      <c r="J3" s="115"/>
    </row>
    <row r="4" spans="1:15" ht="23.25" hidden="1" customHeight="1" x14ac:dyDescent="0.2">
      <c r="A4" s="4"/>
      <c r="B4" s="116" t="s">
        <v>44</v>
      </c>
      <c r="C4" s="117"/>
      <c r="D4" s="118"/>
      <c r="E4" s="118"/>
      <c r="F4" s="119"/>
      <c r="G4" s="120"/>
      <c r="H4" s="119"/>
      <c r="I4" s="120"/>
      <c r="J4" s="121"/>
    </row>
    <row r="5" spans="1:15" ht="24" customHeight="1" x14ac:dyDescent="0.2">
      <c r="A5" s="4"/>
      <c r="B5" s="47" t="s">
        <v>21</v>
      </c>
      <c r="C5" s="5"/>
      <c r="D5" s="122" t="s">
        <v>47</v>
      </c>
      <c r="E5" s="26"/>
      <c r="F5" s="26"/>
      <c r="G5" s="26"/>
      <c r="H5" s="28" t="s">
        <v>33</v>
      </c>
      <c r="I5" s="122" t="s">
        <v>50</v>
      </c>
      <c r="J5" s="11"/>
    </row>
    <row r="6" spans="1:15" ht="15.75" customHeight="1" x14ac:dyDescent="0.2">
      <c r="A6" s="4"/>
      <c r="B6" s="41"/>
      <c r="C6" s="26"/>
      <c r="D6" s="122" t="s">
        <v>48</v>
      </c>
      <c r="E6" s="26"/>
      <c r="F6" s="26"/>
      <c r="G6" s="26"/>
      <c r="H6" s="28" t="s">
        <v>34</v>
      </c>
      <c r="I6" s="122"/>
      <c r="J6" s="11"/>
    </row>
    <row r="7" spans="1:15" ht="15.75" customHeight="1" x14ac:dyDescent="0.2">
      <c r="A7" s="4"/>
      <c r="B7" s="42"/>
      <c r="C7" s="123" t="s">
        <v>49</v>
      </c>
      <c r="D7" s="105" t="s">
        <v>43</v>
      </c>
      <c r="E7" s="34"/>
      <c r="F7" s="34"/>
      <c r="G7" s="34"/>
      <c r="H7" s="36"/>
      <c r="I7" s="34"/>
      <c r="J7" s="51"/>
    </row>
    <row r="8" spans="1:15" ht="24" hidden="1" customHeight="1" x14ac:dyDescent="0.2">
      <c r="A8" s="4"/>
      <c r="B8" s="47" t="s">
        <v>19</v>
      </c>
      <c r="C8" s="5"/>
      <c r="D8" s="35"/>
      <c r="E8" s="5"/>
      <c r="F8" s="5"/>
      <c r="G8" s="45"/>
      <c r="H8" s="28" t="s">
        <v>33</v>
      </c>
      <c r="I8" s="33"/>
      <c r="J8" s="11"/>
    </row>
    <row r="9" spans="1:15" ht="15.75" hidden="1" customHeight="1" x14ac:dyDescent="0.2">
      <c r="A9" s="4"/>
      <c r="B9" s="4"/>
      <c r="C9" s="5"/>
      <c r="D9" s="35"/>
      <c r="E9" s="5"/>
      <c r="F9" s="5"/>
      <c r="G9" s="45"/>
      <c r="H9" s="28" t="s">
        <v>34</v>
      </c>
      <c r="I9" s="33"/>
      <c r="J9" s="11"/>
    </row>
    <row r="10" spans="1:15" ht="15.75" hidden="1" customHeight="1" x14ac:dyDescent="0.2">
      <c r="A10" s="4"/>
      <c r="B10" s="52"/>
      <c r="C10" s="27"/>
      <c r="D10" s="46"/>
      <c r="E10" s="55"/>
      <c r="F10" s="55"/>
      <c r="G10" s="53"/>
      <c r="H10" s="53"/>
      <c r="I10" s="54"/>
      <c r="J10" s="51"/>
    </row>
    <row r="11" spans="1:15" ht="24" customHeight="1" x14ac:dyDescent="0.2">
      <c r="A11" s="4"/>
      <c r="B11" s="47" t="s">
        <v>18</v>
      </c>
      <c r="C11" s="5"/>
      <c r="D11" s="124"/>
      <c r="E11" s="124"/>
      <c r="F11" s="124"/>
      <c r="G11" s="124"/>
      <c r="H11" s="28" t="s">
        <v>33</v>
      </c>
      <c r="I11" s="128"/>
      <c r="J11" s="11"/>
    </row>
    <row r="12" spans="1:15" ht="15.75" customHeight="1" x14ac:dyDescent="0.2">
      <c r="A12" s="4"/>
      <c r="B12" s="41"/>
      <c r="C12" s="26"/>
      <c r="D12" s="125"/>
      <c r="E12" s="125"/>
      <c r="F12" s="125"/>
      <c r="G12" s="125"/>
      <c r="H12" s="28" t="s">
        <v>34</v>
      </c>
      <c r="I12" s="128"/>
      <c r="J12" s="11"/>
    </row>
    <row r="13" spans="1:15" ht="15.75" customHeight="1" x14ac:dyDescent="0.2">
      <c r="A13" s="4"/>
      <c r="B13" s="42"/>
      <c r="C13" s="127"/>
      <c r="D13" s="126"/>
      <c r="E13" s="126"/>
      <c r="F13" s="126"/>
      <c r="G13" s="126"/>
      <c r="H13" s="29"/>
      <c r="I13" s="34"/>
      <c r="J13" s="51"/>
    </row>
    <row r="14" spans="1:15" ht="24" hidden="1" customHeight="1" x14ac:dyDescent="0.2">
      <c r="A14" s="4"/>
      <c r="B14" s="66" t="s">
        <v>20</v>
      </c>
      <c r="C14" s="67"/>
      <c r="D14" s="68"/>
      <c r="E14" s="69"/>
      <c r="F14" s="69"/>
      <c r="G14" s="69"/>
      <c r="H14" s="70"/>
      <c r="I14" s="69"/>
      <c r="J14" s="71"/>
    </row>
    <row r="15" spans="1:15" ht="32.25" customHeight="1" x14ac:dyDescent="0.2">
      <c r="A15" s="4"/>
      <c r="B15" s="52" t="s">
        <v>31</v>
      </c>
      <c r="C15" s="72"/>
      <c r="D15" s="53"/>
      <c r="E15" s="100"/>
      <c r="F15" s="100"/>
      <c r="G15" s="81"/>
      <c r="H15" s="81"/>
      <c r="I15" s="81" t="s">
        <v>28</v>
      </c>
      <c r="J15" s="82"/>
    </row>
    <row r="16" spans="1:15" ht="23.25" customHeight="1" x14ac:dyDescent="0.2">
      <c r="A16" s="193" t="s">
        <v>23</v>
      </c>
      <c r="B16" s="194" t="s">
        <v>23</v>
      </c>
      <c r="C16" s="58"/>
      <c r="D16" s="59"/>
      <c r="E16" s="83"/>
      <c r="F16" s="84"/>
      <c r="G16" s="83"/>
      <c r="H16" s="84"/>
      <c r="I16" s="83">
        <f>SUMIF(F47:F58,A16,I47:I58)+SUMIF(F47:F58,"PSU",I47:I58)</f>
        <v>0</v>
      </c>
      <c r="J16" s="93"/>
    </row>
    <row r="17" spans="1:10" ht="23.25" customHeight="1" x14ac:dyDescent="0.2">
      <c r="A17" s="193" t="s">
        <v>24</v>
      </c>
      <c r="B17" s="194" t="s">
        <v>24</v>
      </c>
      <c r="C17" s="58"/>
      <c r="D17" s="59"/>
      <c r="E17" s="83"/>
      <c r="F17" s="84"/>
      <c r="G17" s="83"/>
      <c r="H17" s="84"/>
      <c r="I17" s="83">
        <f>SUMIF(F47:F58,A17,I47:I58)</f>
        <v>0</v>
      </c>
      <c r="J17" s="93"/>
    </row>
    <row r="18" spans="1:10" ht="23.25" customHeight="1" x14ac:dyDescent="0.2">
      <c r="A18" s="193" t="s">
        <v>25</v>
      </c>
      <c r="B18" s="194" t="s">
        <v>25</v>
      </c>
      <c r="C18" s="58"/>
      <c r="D18" s="59"/>
      <c r="E18" s="83"/>
      <c r="F18" s="84"/>
      <c r="G18" s="83"/>
      <c r="H18" s="84"/>
      <c r="I18" s="83">
        <f>SUMIF(F47:F58,A18,I47:I58)</f>
        <v>0</v>
      </c>
      <c r="J18" s="93"/>
    </row>
    <row r="19" spans="1:10" ht="23.25" customHeight="1" x14ac:dyDescent="0.2">
      <c r="A19" s="193" t="s">
        <v>78</v>
      </c>
      <c r="B19" s="194" t="s">
        <v>26</v>
      </c>
      <c r="C19" s="58"/>
      <c r="D19" s="59"/>
      <c r="E19" s="83"/>
      <c r="F19" s="84"/>
      <c r="G19" s="83"/>
      <c r="H19" s="84"/>
      <c r="I19" s="83">
        <f>SUMIF(F47:F58,A19,I47:I58)</f>
        <v>0</v>
      </c>
      <c r="J19" s="93"/>
    </row>
    <row r="20" spans="1:10" ht="23.25" customHeight="1" x14ac:dyDescent="0.2">
      <c r="A20" s="193" t="s">
        <v>79</v>
      </c>
      <c r="B20" s="194" t="s">
        <v>27</v>
      </c>
      <c r="C20" s="58"/>
      <c r="D20" s="59"/>
      <c r="E20" s="83"/>
      <c r="F20" s="84"/>
      <c r="G20" s="83"/>
      <c r="H20" s="84"/>
      <c r="I20" s="83">
        <f>SUMIF(F47:F58,A20,I47:I58)</f>
        <v>0</v>
      </c>
      <c r="J20" s="93"/>
    </row>
    <row r="21" spans="1:10" ht="23.25" customHeight="1" x14ac:dyDescent="0.2">
      <c r="A21" s="4"/>
      <c r="B21" s="74" t="s">
        <v>28</v>
      </c>
      <c r="C21" s="75"/>
      <c r="D21" s="76"/>
      <c r="E21" s="94"/>
      <c r="F21" s="95"/>
      <c r="G21" s="94"/>
      <c r="H21" s="95"/>
      <c r="I21" s="94">
        <f>SUM(I16:J20)</f>
        <v>0</v>
      </c>
      <c r="J21" s="99"/>
    </row>
    <row r="22" spans="1:10" ht="33" customHeight="1" x14ac:dyDescent="0.2">
      <c r="A22" s="4"/>
      <c r="B22" s="65" t="s">
        <v>32</v>
      </c>
      <c r="C22" s="58"/>
      <c r="D22" s="59"/>
      <c r="E22" s="64"/>
      <c r="F22" s="61"/>
      <c r="G22" s="50"/>
      <c r="H22" s="50"/>
      <c r="I22" s="50"/>
      <c r="J22" s="62"/>
    </row>
    <row r="23" spans="1:10" ht="23.25" customHeight="1" x14ac:dyDescent="0.2">
      <c r="A23" s="4"/>
      <c r="B23" s="57" t="s">
        <v>11</v>
      </c>
      <c r="C23" s="58"/>
      <c r="D23" s="59"/>
      <c r="E23" s="60">
        <v>15</v>
      </c>
      <c r="F23" s="61" t="s">
        <v>0</v>
      </c>
      <c r="G23" s="91">
        <f>ZakladDPHSniVypocet</f>
        <v>0</v>
      </c>
      <c r="H23" s="92"/>
      <c r="I23" s="92"/>
      <c r="J23" s="62" t="str">
        <f t="shared" ref="J23:J28" si="0">Mena</f>
        <v>CZK</v>
      </c>
    </row>
    <row r="24" spans="1:10" ht="23.25" customHeight="1" x14ac:dyDescent="0.2">
      <c r="A24" s="4"/>
      <c r="B24" s="57" t="s">
        <v>12</v>
      </c>
      <c r="C24" s="58"/>
      <c r="D24" s="59"/>
      <c r="E24" s="60">
        <f>SazbaDPH1</f>
        <v>15</v>
      </c>
      <c r="F24" s="61" t="s">
        <v>0</v>
      </c>
      <c r="G24" s="97">
        <f>ZakladDPHSni*SazbaDPH1/100</f>
        <v>0</v>
      </c>
      <c r="H24" s="98"/>
      <c r="I24" s="98"/>
      <c r="J24" s="62" t="str">
        <f t="shared" si="0"/>
        <v>CZK</v>
      </c>
    </row>
    <row r="25" spans="1:10" ht="23.25" customHeight="1" x14ac:dyDescent="0.2">
      <c r="A25" s="4"/>
      <c r="B25" s="57" t="s">
        <v>13</v>
      </c>
      <c r="C25" s="58"/>
      <c r="D25" s="59"/>
      <c r="E25" s="60">
        <v>21</v>
      </c>
      <c r="F25" s="61" t="s">
        <v>0</v>
      </c>
      <c r="G25" s="91">
        <f>ZakladDPHZaklVypocet</f>
        <v>0</v>
      </c>
      <c r="H25" s="92"/>
      <c r="I25" s="92"/>
      <c r="J25" s="62" t="str">
        <f t="shared" si="0"/>
        <v>CZK</v>
      </c>
    </row>
    <row r="26" spans="1:10" ht="23.25" customHeight="1" x14ac:dyDescent="0.2">
      <c r="A26" s="4"/>
      <c r="B26" s="49" t="s">
        <v>14</v>
      </c>
      <c r="C26" s="22"/>
      <c r="D26" s="18"/>
      <c r="E26" s="43">
        <f>SazbaDPH2</f>
        <v>21</v>
      </c>
      <c r="F26" s="44" t="s">
        <v>0</v>
      </c>
      <c r="G26" s="88">
        <f>ZakladDPHZakl*SazbaDPH2/100</f>
        <v>0</v>
      </c>
      <c r="H26" s="89"/>
      <c r="I26" s="89"/>
      <c r="J26" s="56" t="str">
        <f t="shared" si="0"/>
        <v>CZK</v>
      </c>
    </row>
    <row r="27" spans="1:10" ht="23.25" customHeight="1" thickBot="1" x14ac:dyDescent="0.25">
      <c r="A27" s="4"/>
      <c r="B27" s="48" t="s">
        <v>4</v>
      </c>
      <c r="C27" s="20"/>
      <c r="D27" s="23"/>
      <c r="E27" s="20"/>
      <c r="F27" s="21"/>
      <c r="G27" s="90">
        <f>0</f>
        <v>0</v>
      </c>
      <c r="H27" s="90"/>
      <c r="I27" s="90"/>
      <c r="J27" s="63" t="str">
        <f t="shared" si="0"/>
        <v>CZK</v>
      </c>
    </row>
    <row r="28" spans="1:10" ht="27.75" hidden="1" customHeight="1" thickBot="1" x14ac:dyDescent="0.25">
      <c r="A28" s="4"/>
      <c r="B28" s="152" t="s">
        <v>22</v>
      </c>
      <c r="C28" s="153"/>
      <c r="D28" s="153"/>
      <c r="E28" s="154"/>
      <c r="F28" s="155"/>
      <c r="G28" s="156">
        <f>ZakladDPHSniVypocet+ZakladDPHZaklVypocet</f>
        <v>0</v>
      </c>
      <c r="H28" s="156"/>
      <c r="I28" s="156"/>
      <c r="J28" s="157" t="str">
        <f t="shared" si="0"/>
        <v>CZK</v>
      </c>
    </row>
    <row r="29" spans="1:10" ht="27.75" customHeight="1" thickBot="1" x14ac:dyDescent="0.25">
      <c r="A29" s="4"/>
      <c r="B29" s="152" t="s">
        <v>35</v>
      </c>
      <c r="C29" s="158"/>
      <c r="D29" s="158"/>
      <c r="E29" s="158"/>
      <c r="F29" s="158"/>
      <c r="G29" s="159">
        <f>ZakladDPHSni+DPHSni+ZakladDPHZakl+DPHZakl+Zaokrouhleni</f>
        <v>0</v>
      </c>
      <c r="H29" s="159"/>
      <c r="I29" s="159"/>
      <c r="J29" s="160" t="s">
        <v>53</v>
      </c>
    </row>
    <row r="30" spans="1:10" ht="12.75" customHeight="1" x14ac:dyDescent="0.2">
      <c r="A30" s="4"/>
      <c r="B30" s="4"/>
      <c r="C30" s="5"/>
      <c r="D30" s="5"/>
      <c r="E30" s="5"/>
      <c r="F30" s="5"/>
      <c r="G30" s="45"/>
      <c r="H30" s="5"/>
      <c r="I30" s="45"/>
      <c r="J30" s="12"/>
    </row>
    <row r="31" spans="1:10" ht="30" customHeight="1" x14ac:dyDescent="0.2">
      <c r="A31" s="4"/>
      <c r="B31" s="4"/>
      <c r="C31" s="5"/>
      <c r="D31" s="5"/>
      <c r="E31" s="5"/>
      <c r="F31" s="5"/>
      <c r="G31" s="45"/>
      <c r="H31" s="5"/>
      <c r="I31" s="45"/>
      <c r="J31" s="12"/>
    </row>
    <row r="32" spans="1:10" ht="18.75" customHeight="1" x14ac:dyDescent="0.2">
      <c r="A32" s="4"/>
      <c r="B32" s="24"/>
      <c r="C32" s="19" t="s">
        <v>10</v>
      </c>
      <c r="D32" s="39"/>
      <c r="E32" s="39"/>
      <c r="F32" s="19" t="s">
        <v>9</v>
      </c>
      <c r="G32" s="39"/>
      <c r="H32" s="40">
        <f ca="1">TODAY()</f>
        <v>44070</v>
      </c>
      <c r="I32" s="39"/>
      <c r="J32" s="12"/>
    </row>
    <row r="33" spans="1:10" ht="47.25" customHeight="1" x14ac:dyDescent="0.2">
      <c r="A33" s="4"/>
      <c r="B33" s="4"/>
      <c r="C33" s="5"/>
      <c r="D33" s="5"/>
      <c r="E33" s="5"/>
      <c r="F33" s="5"/>
      <c r="G33" s="45"/>
      <c r="H33" s="5"/>
      <c r="I33" s="45"/>
      <c r="J33" s="12"/>
    </row>
    <row r="34" spans="1:10" s="37" customFormat="1" ht="18.75" customHeight="1" x14ac:dyDescent="0.2">
      <c r="A34" s="30"/>
      <c r="B34" s="30"/>
      <c r="C34" s="31"/>
      <c r="D34" s="25"/>
      <c r="E34" s="25"/>
      <c r="F34" s="31"/>
      <c r="G34" s="32"/>
      <c r="H34" s="25"/>
      <c r="I34" s="32"/>
      <c r="J34" s="38"/>
    </row>
    <row r="35" spans="1:10" ht="12.75" customHeight="1" x14ac:dyDescent="0.2">
      <c r="A35" s="4"/>
      <c r="B35" s="4"/>
      <c r="C35" s="5"/>
      <c r="D35" s="96" t="s">
        <v>2</v>
      </c>
      <c r="E35" s="96"/>
      <c r="F35" s="5"/>
      <c r="G35" s="45"/>
      <c r="H35" s="13" t="s">
        <v>3</v>
      </c>
      <c r="I35" s="45"/>
      <c r="J35" s="12"/>
    </row>
    <row r="36" spans="1:10" ht="13.5" customHeight="1" thickBot="1" x14ac:dyDescent="0.25">
      <c r="A36" s="14"/>
      <c r="B36" s="14"/>
      <c r="C36" s="15"/>
      <c r="D36" s="15"/>
      <c r="E36" s="15"/>
      <c r="F36" s="15"/>
      <c r="G36" s="16"/>
      <c r="H36" s="15"/>
      <c r="I36" s="16"/>
      <c r="J36" s="17"/>
    </row>
    <row r="37" spans="1:10" ht="27" hidden="1" customHeight="1" x14ac:dyDescent="0.25">
      <c r="B37" s="77" t="s">
        <v>15</v>
      </c>
      <c r="C37" s="3"/>
      <c r="D37" s="3"/>
      <c r="E37" s="3"/>
      <c r="F37" s="144"/>
      <c r="G37" s="144"/>
      <c r="H37" s="144"/>
      <c r="I37" s="144"/>
      <c r="J37" s="3"/>
    </row>
    <row r="38" spans="1:10" ht="25.5" hidden="1" customHeight="1" x14ac:dyDescent="0.2">
      <c r="A38" s="131" t="s">
        <v>37</v>
      </c>
      <c r="B38" s="133" t="s">
        <v>16</v>
      </c>
      <c r="C38" s="134" t="s">
        <v>5</v>
      </c>
      <c r="D38" s="135"/>
      <c r="E38" s="135"/>
      <c r="F38" s="145" t="str">
        <f>B23</f>
        <v>Základ pro sníženou DPH</v>
      </c>
      <c r="G38" s="145" t="str">
        <f>B25</f>
        <v>Základ pro základní DPH</v>
      </c>
      <c r="H38" s="146" t="s">
        <v>17</v>
      </c>
      <c r="I38" s="146" t="s">
        <v>1</v>
      </c>
      <c r="J38" s="136" t="s">
        <v>0</v>
      </c>
    </row>
    <row r="39" spans="1:10" ht="25.5" hidden="1" customHeight="1" x14ac:dyDescent="0.2">
      <c r="A39" s="131">
        <v>1</v>
      </c>
      <c r="B39" s="137" t="s">
        <v>51</v>
      </c>
      <c r="C39" s="138" t="s">
        <v>46</v>
      </c>
      <c r="D39" s="139"/>
      <c r="E39" s="139"/>
      <c r="F39" s="147">
        <f>'Rozpočet Pol'!AC66</f>
        <v>0</v>
      </c>
      <c r="G39" s="148">
        <f>'Rozpočet Pol'!AD66</f>
        <v>0</v>
      </c>
      <c r="H39" s="149">
        <f>(F39*SazbaDPH1/100)+(G39*SazbaDPH2/100)</f>
        <v>0</v>
      </c>
      <c r="I39" s="149">
        <f>F39+G39+H39</f>
        <v>0</v>
      </c>
      <c r="J39" s="140" t="str">
        <f>IF(CenaCelkemVypocet=0,"",I39/CenaCelkemVypocet*100)</f>
        <v/>
      </c>
    </row>
    <row r="40" spans="1:10" ht="25.5" hidden="1" customHeight="1" x14ac:dyDescent="0.2">
      <c r="A40" s="131"/>
      <c r="B40" s="141" t="s">
        <v>52</v>
      </c>
      <c r="C40" s="142"/>
      <c r="D40" s="142"/>
      <c r="E40" s="143"/>
      <c r="F40" s="150">
        <f>SUMIF(A39:A39,"=1",F39:F39)</f>
        <v>0</v>
      </c>
      <c r="G40" s="151">
        <f>SUMIF(A39:A39,"=1",G39:G39)</f>
        <v>0</v>
      </c>
      <c r="H40" s="151">
        <f>SUMIF(A39:A39,"=1",H39:H39)</f>
        <v>0</v>
      </c>
      <c r="I40" s="151">
        <f>SUMIF(A39:A39,"=1",I39:I39)</f>
        <v>0</v>
      </c>
      <c r="J40" s="132">
        <f>SUMIF(A39:A39,"=1",J39:J39)</f>
        <v>0</v>
      </c>
    </row>
    <row r="44" spans="1:10" ht="15.75" x14ac:dyDescent="0.25">
      <c r="B44" s="161" t="s">
        <v>54</v>
      </c>
    </row>
    <row r="46" spans="1:10" ht="25.5" customHeight="1" x14ac:dyDescent="0.2">
      <c r="A46" s="162"/>
      <c r="B46" s="168" t="s">
        <v>16</v>
      </c>
      <c r="C46" s="168" t="s">
        <v>5</v>
      </c>
      <c r="D46" s="169"/>
      <c r="E46" s="169"/>
      <c r="F46" s="172" t="s">
        <v>55</v>
      </c>
      <c r="G46" s="172"/>
      <c r="H46" s="172"/>
      <c r="I46" s="173" t="s">
        <v>28</v>
      </c>
      <c r="J46" s="173"/>
    </row>
    <row r="47" spans="1:10" ht="25.5" customHeight="1" x14ac:dyDescent="0.2">
      <c r="A47" s="163"/>
      <c r="B47" s="174" t="s">
        <v>56</v>
      </c>
      <c r="C47" s="175" t="s">
        <v>57</v>
      </c>
      <c r="D47" s="176"/>
      <c r="E47" s="176"/>
      <c r="F47" s="180" t="s">
        <v>23</v>
      </c>
      <c r="G47" s="181"/>
      <c r="H47" s="181"/>
      <c r="I47" s="182">
        <f>'Rozpočet Pol'!G8</f>
        <v>0</v>
      </c>
      <c r="J47" s="182"/>
    </row>
    <row r="48" spans="1:10" ht="25.5" customHeight="1" x14ac:dyDescent="0.2">
      <c r="A48" s="163"/>
      <c r="B48" s="166" t="s">
        <v>58</v>
      </c>
      <c r="C48" s="165" t="s">
        <v>59</v>
      </c>
      <c r="D48" s="167"/>
      <c r="E48" s="167"/>
      <c r="F48" s="183" t="s">
        <v>23</v>
      </c>
      <c r="G48" s="184"/>
      <c r="H48" s="184"/>
      <c r="I48" s="185">
        <f>'Rozpočet Pol'!G23</f>
        <v>0</v>
      </c>
      <c r="J48" s="185"/>
    </row>
    <row r="49" spans="1:10" ht="25.5" customHeight="1" x14ac:dyDescent="0.2">
      <c r="A49" s="163"/>
      <c r="B49" s="166" t="s">
        <v>60</v>
      </c>
      <c r="C49" s="165" t="s">
        <v>61</v>
      </c>
      <c r="D49" s="167"/>
      <c r="E49" s="167"/>
      <c r="F49" s="183" t="s">
        <v>23</v>
      </c>
      <c r="G49" s="184"/>
      <c r="H49" s="184"/>
      <c r="I49" s="185">
        <f>'Rozpočet Pol'!G29</f>
        <v>0</v>
      </c>
      <c r="J49" s="185"/>
    </row>
    <row r="50" spans="1:10" ht="25.5" customHeight="1" x14ac:dyDescent="0.2">
      <c r="A50" s="163"/>
      <c r="B50" s="166" t="s">
        <v>62</v>
      </c>
      <c r="C50" s="165" t="s">
        <v>63</v>
      </c>
      <c r="D50" s="167"/>
      <c r="E50" s="167"/>
      <c r="F50" s="183" t="s">
        <v>23</v>
      </c>
      <c r="G50" s="184"/>
      <c r="H50" s="184"/>
      <c r="I50" s="185">
        <f>'Rozpočet Pol'!G38</f>
        <v>0</v>
      </c>
      <c r="J50" s="185"/>
    </row>
    <row r="51" spans="1:10" ht="25.5" customHeight="1" x14ac:dyDescent="0.2">
      <c r="A51" s="163"/>
      <c r="B51" s="166" t="s">
        <v>64</v>
      </c>
      <c r="C51" s="165" t="s">
        <v>65</v>
      </c>
      <c r="D51" s="167"/>
      <c r="E51" s="167"/>
      <c r="F51" s="183" t="s">
        <v>23</v>
      </c>
      <c r="G51" s="184"/>
      <c r="H51" s="184"/>
      <c r="I51" s="185">
        <f>'Rozpočet Pol'!G41</f>
        <v>0</v>
      </c>
      <c r="J51" s="185"/>
    </row>
    <row r="52" spans="1:10" ht="25.5" customHeight="1" x14ac:dyDescent="0.2">
      <c r="A52" s="163"/>
      <c r="B52" s="166" t="s">
        <v>66</v>
      </c>
      <c r="C52" s="165" t="s">
        <v>67</v>
      </c>
      <c r="D52" s="167"/>
      <c r="E52" s="167"/>
      <c r="F52" s="183" t="s">
        <v>23</v>
      </c>
      <c r="G52" s="184"/>
      <c r="H52" s="184"/>
      <c r="I52" s="185">
        <f>'Rozpočet Pol'!G44</f>
        <v>0</v>
      </c>
      <c r="J52" s="185"/>
    </row>
    <row r="53" spans="1:10" ht="25.5" customHeight="1" x14ac:dyDescent="0.2">
      <c r="A53" s="163"/>
      <c r="B53" s="166" t="s">
        <v>68</v>
      </c>
      <c r="C53" s="165" t="s">
        <v>69</v>
      </c>
      <c r="D53" s="167"/>
      <c r="E53" s="167"/>
      <c r="F53" s="183" t="s">
        <v>23</v>
      </c>
      <c r="G53" s="184"/>
      <c r="H53" s="184"/>
      <c r="I53" s="185">
        <f>'Rozpočet Pol'!G47</f>
        <v>0</v>
      </c>
      <c r="J53" s="185"/>
    </row>
    <row r="54" spans="1:10" ht="25.5" customHeight="1" x14ac:dyDescent="0.2">
      <c r="A54" s="163"/>
      <c r="B54" s="166" t="s">
        <v>70</v>
      </c>
      <c r="C54" s="165" t="s">
        <v>71</v>
      </c>
      <c r="D54" s="167"/>
      <c r="E54" s="167"/>
      <c r="F54" s="183" t="s">
        <v>23</v>
      </c>
      <c r="G54" s="184"/>
      <c r="H54" s="184"/>
      <c r="I54" s="185">
        <f>'Rozpočet Pol'!G51</f>
        <v>0</v>
      </c>
      <c r="J54" s="185"/>
    </row>
    <row r="55" spans="1:10" ht="25.5" customHeight="1" x14ac:dyDescent="0.2">
      <c r="A55" s="163"/>
      <c r="B55" s="166" t="s">
        <v>72</v>
      </c>
      <c r="C55" s="165" t="s">
        <v>73</v>
      </c>
      <c r="D55" s="167"/>
      <c r="E55" s="167"/>
      <c r="F55" s="183" t="s">
        <v>24</v>
      </c>
      <c r="G55" s="184"/>
      <c r="H55" s="184"/>
      <c r="I55" s="185">
        <f>'Rozpočet Pol'!G54</f>
        <v>0</v>
      </c>
      <c r="J55" s="185"/>
    </row>
    <row r="56" spans="1:10" ht="25.5" customHeight="1" x14ac:dyDescent="0.2">
      <c r="A56" s="163"/>
      <c r="B56" s="166" t="s">
        <v>74</v>
      </c>
      <c r="C56" s="165" t="s">
        <v>75</v>
      </c>
      <c r="D56" s="167"/>
      <c r="E56" s="167"/>
      <c r="F56" s="183" t="s">
        <v>25</v>
      </c>
      <c r="G56" s="184"/>
      <c r="H56" s="184"/>
      <c r="I56" s="185">
        <f>'Rozpočet Pol'!G57</f>
        <v>0</v>
      </c>
      <c r="J56" s="185"/>
    </row>
    <row r="57" spans="1:10" ht="25.5" customHeight="1" x14ac:dyDescent="0.2">
      <c r="A57" s="163"/>
      <c r="B57" s="166" t="s">
        <v>76</v>
      </c>
      <c r="C57" s="165" t="s">
        <v>77</v>
      </c>
      <c r="D57" s="167"/>
      <c r="E57" s="167"/>
      <c r="F57" s="183" t="s">
        <v>25</v>
      </c>
      <c r="G57" s="184"/>
      <c r="H57" s="184"/>
      <c r="I57" s="185">
        <f>'Rozpočet Pol'!G60</f>
        <v>0</v>
      </c>
      <c r="J57" s="185"/>
    </row>
    <row r="58" spans="1:10" ht="25.5" customHeight="1" x14ac:dyDescent="0.2">
      <c r="A58" s="163"/>
      <c r="B58" s="177" t="s">
        <v>78</v>
      </c>
      <c r="C58" s="178" t="s">
        <v>26</v>
      </c>
      <c r="D58" s="179"/>
      <c r="E58" s="179"/>
      <c r="F58" s="186" t="s">
        <v>78</v>
      </c>
      <c r="G58" s="187"/>
      <c r="H58" s="187"/>
      <c r="I58" s="188">
        <f>'Rozpočet Pol'!G63</f>
        <v>0</v>
      </c>
      <c r="J58" s="188"/>
    </row>
    <row r="59" spans="1:10" ht="25.5" customHeight="1" x14ac:dyDescent="0.2">
      <c r="A59" s="164"/>
      <c r="B59" s="170" t="s">
        <v>1</v>
      </c>
      <c r="C59" s="170"/>
      <c r="D59" s="171"/>
      <c r="E59" s="171"/>
      <c r="F59" s="189"/>
      <c r="G59" s="190"/>
      <c r="H59" s="190"/>
      <c r="I59" s="191">
        <f>SUM(I47:I58)</f>
        <v>0</v>
      </c>
      <c r="J59" s="191"/>
    </row>
    <row r="60" spans="1:10" x14ac:dyDescent="0.2">
      <c r="F60" s="192"/>
      <c r="G60" s="130"/>
      <c r="H60" s="192"/>
      <c r="I60" s="130"/>
      <c r="J60" s="130"/>
    </row>
    <row r="61" spans="1:10" x14ac:dyDescent="0.2">
      <c r="F61" s="192"/>
      <c r="G61" s="130"/>
      <c r="H61" s="192"/>
      <c r="I61" s="130"/>
      <c r="J61" s="130"/>
    </row>
    <row r="62" spans="1:10" x14ac:dyDescent="0.2">
      <c r="F62" s="192"/>
      <c r="G62" s="130"/>
      <c r="H62" s="192"/>
      <c r="I62" s="130"/>
      <c r="J62" s="130"/>
    </row>
  </sheetData>
  <customSheetViews>
    <customSheetView guid="{B7E7C763-C459-487D-8ABA-5CFDDFBD5A84}" showPageBreaks="1" showGridLines="0" fitToPage="1" printArea="1" hiddenColumns="1" topLeftCell="B1">
      <selection activeCell="L13" sqref="L13"/>
      <pageMargins left="0.39370078740157483" right="0.19685039370078741" top="0.39370078740157483" bottom="0.39370078740157483" header="0" footer="0.19685039370078741"/>
      <pageSetup paperSize="9" scale="98" fitToHeight="9999" orientation="portrait" horizontalDpi="300" verticalDpi="300" r:id="rId1"/>
      <headerFooter alignWithMargins="0">
        <oddFooter>&amp;L&amp;9Zpracováno programem &amp;"Arial CE,tučné"BUILDpower S,  © RTS, a.s.&amp;R&amp;9Stránka &amp;P z &amp;N</oddFooter>
      </headerFooter>
    </customSheetView>
  </customSheetViews>
  <mergeCells count="63">
    <mergeCell ref="I58:J58"/>
    <mergeCell ref="C58:E58"/>
    <mergeCell ref="I59:J59"/>
    <mergeCell ref="I55:J55"/>
    <mergeCell ref="C55:E55"/>
    <mergeCell ref="I56:J56"/>
    <mergeCell ref="C56:E56"/>
    <mergeCell ref="I57:J57"/>
    <mergeCell ref="C57:E57"/>
    <mergeCell ref="I52:J52"/>
    <mergeCell ref="C52:E52"/>
    <mergeCell ref="I53:J53"/>
    <mergeCell ref="C53:E53"/>
    <mergeCell ref="I54:J54"/>
    <mergeCell ref="C54:E54"/>
    <mergeCell ref="I49:J49"/>
    <mergeCell ref="C49:E49"/>
    <mergeCell ref="I50:J50"/>
    <mergeCell ref="C50:E50"/>
    <mergeCell ref="I51:J51"/>
    <mergeCell ref="C51:E51"/>
    <mergeCell ref="C39:E39"/>
    <mergeCell ref="B40:E40"/>
    <mergeCell ref="I46:J46"/>
    <mergeCell ref="I47:J47"/>
    <mergeCell ref="C47:E47"/>
    <mergeCell ref="I48:J48"/>
    <mergeCell ref="C48:E48"/>
    <mergeCell ref="D2:J2"/>
    <mergeCell ref="E17:F17"/>
    <mergeCell ref="G16:H16"/>
    <mergeCell ref="G17:H17"/>
    <mergeCell ref="G18:H18"/>
    <mergeCell ref="I17:J17"/>
    <mergeCell ref="I18:J18"/>
    <mergeCell ref="E18:F18"/>
    <mergeCell ref="E15:F15"/>
    <mergeCell ref="D11:G11"/>
    <mergeCell ref="D35:E35"/>
    <mergeCell ref="G24:I24"/>
    <mergeCell ref="G23:I23"/>
    <mergeCell ref="E19:F19"/>
    <mergeCell ref="E20:F20"/>
    <mergeCell ref="I20:J20"/>
    <mergeCell ref="I21:J21"/>
    <mergeCell ref="G19:H19"/>
    <mergeCell ref="G20:H20"/>
    <mergeCell ref="B1:J1"/>
    <mergeCell ref="G26:I26"/>
    <mergeCell ref="G27:I27"/>
    <mergeCell ref="G29:I29"/>
    <mergeCell ref="G25:I25"/>
    <mergeCell ref="I16:J16"/>
    <mergeCell ref="I19:J19"/>
    <mergeCell ref="E21:F21"/>
    <mergeCell ref="G21:H21"/>
    <mergeCell ref="G28:I28"/>
    <mergeCell ref="G15:H15"/>
    <mergeCell ref="I15:J15"/>
    <mergeCell ref="E16:F16"/>
    <mergeCell ref="D12:G12"/>
    <mergeCell ref="D13:G13"/>
    <mergeCell ref="D3:J3"/>
  </mergeCells>
  <phoneticPr fontId="0" type="noConversion"/>
  <pageMargins left="0.39370078740157483" right="0.19685039370078741" top="0.59055118110236227" bottom="0.39370078740157483" header="0" footer="0.19685039370078741"/>
  <pageSetup paperSize="9" fitToHeight="9999" orientation="portrait" horizontalDpi="300" verticalDpi="300" r:id="rId2"/>
  <headerFooter alignWithMargins="0">
    <oddFooter>&amp;L&amp;9Zpracováno programem &amp;"Arial CE,Tučné"RTS Stavitel +,  © RTS, a.s.&amp;R&amp;9Stránka &amp;P z &amp;N</oddFooter>
  </headerFooter>
  <rowBreaks count="1" manualBreakCount="1">
    <brk id="36" max="9" man="1"/>
  </rowBreaks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4">
    <tabColor rgb="FFFF9966"/>
  </sheetPr>
  <dimension ref="A1:G5"/>
  <sheetViews>
    <sheetView workbookViewId="0">
      <selection activeCell="A5" sqref="A5:IV5"/>
    </sheetView>
  </sheetViews>
  <sheetFormatPr defaultRowHeight="12.75" x14ac:dyDescent="0.2"/>
  <cols>
    <col min="1" max="1" width="4.28515625" style="6" customWidth="1"/>
    <col min="2" max="2" width="14.42578125" style="6" customWidth="1"/>
    <col min="3" max="3" width="38.28515625" style="10" customWidth="1"/>
    <col min="4" max="4" width="4.5703125" style="6" customWidth="1"/>
    <col min="5" max="5" width="10.5703125" style="6" customWidth="1"/>
    <col min="6" max="6" width="9.85546875" style="6" customWidth="1"/>
    <col min="7" max="7" width="12.7109375" style="6" customWidth="1"/>
    <col min="8" max="16384" width="9.140625" style="6"/>
  </cols>
  <sheetData>
    <row r="1" spans="1:7" ht="15.75" x14ac:dyDescent="0.2">
      <c r="A1" s="101" t="s">
        <v>6</v>
      </c>
      <c r="B1" s="101"/>
      <c r="C1" s="102"/>
      <c r="D1" s="101"/>
      <c r="E1" s="101"/>
      <c r="F1" s="101"/>
      <c r="G1" s="101"/>
    </row>
    <row r="2" spans="1:7" ht="24.95" customHeight="1" x14ac:dyDescent="0.2">
      <c r="A2" s="79" t="s">
        <v>41</v>
      </c>
      <c r="B2" s="78"/>
      <c r="C2" s="103"/>
      <c r="D2" s="103"/>
      <c r="E2" s="103"/>
      <c r="F2" s="103"/>
      <c r="G2" s="104"/>
    </row>
    <row r="3" spans="1:7" ht="24.95" hidden="1" customHeight="1" x14ac:dyDescent="0.2">
      <c r="A3" s="79" t="s">
        <v>7</v>
      </c>
      <c r="B3" s="78"/>
      <c r="C3" s="103"/>
      <c r="D3" s="103"/>
      <c r="E3" s="103"/>
      <c r="F3" s="103"/>
      <c r="G3" s="104"/>
    </row>
    <row r="4" spans="1:7" ht="24.95" hidden="1" customHeight="1" x14ac:dyDescent="0.2">
      <c r="A4" s="79" t="s">
        <v>8</v>
      </c>
      <c r="B4" s="78"/>
      <c r="C4" s="103"/>
      <c r="D4" s="103"/>
      <c r="E4" s="103"/>
      <c r="F4" s="103"/>
      <c r="G4" s="104"/>
    </row>
    <row r="5" spans="1:7" hidden="1" x14ac:dyDescent="0.2">
      <c r="B5" s="7"/>
      <c r="C5" s="8"/>
      <c r="D5" s="9"/>
    </row>
  </sheetData>
  <customSheetViews>
    <customSheetView guid="{B7E7C763-C459-487D-8ABA-5CFDDFBD5A84}">
      <selection activeCell="E19" sqref="E19"/>
      <pageMargins left="0.59055118110236227" right="0.39370078740157483" top="0.59055118110236227" bottom="0.98425196850393704" header="0.19685039370078741" footer="0.51181102362204722"/>
      <pageSetup paperSize="9" orientation="portrait" r:id="rId1"/>
      <headerFooter alignWithMargins="0">
        <oddFooter>&amp;L&amp;9Zpracováno programem &amp;"Arial CE,Tučné"BUILDpower S,  © RTS, a.s.&amp;R&amp;"Arial,Obyčejné"Strana &amp;P z &amp;N</oddFooter>
      </headerFooter>
    </customSheetView>
  </customSheetViews>
  <mergeCells count="4">
    <mergeCell ref="A1:G1"/>
    <mergeCell ref="C2:G2"/>
    <mergeCell ref="C3:G3"/>
    <mergeCell ref="C4:G4"/>
  </mergeCells>
  <pageMargins left="0.59055118110236227" right="0.39370078740157483" top="0.59055118110236227" bottom="0.98425196850393704" header="0.19685039370078741" footer="0.51181102362204722"/>
  <pageSetup paperSize="9" orientation="portrait" r:id="rId2"/>
  <headerFooter alignWithMargins="0">
    <oddFooter>&amp;L&amp;9Zpracováno programem &amp;"Arial CE,Tučné"RTS Stavitel +,  © RTS, a.s.&amp;R&amp;"Arial,Obyčejné"Strana &amp;P z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BH76"/>
  <sheetViews>
    <sheetView tabSelected="1" workbookViewId="0">
      <selection sqref="A1:G1"/>
    </sheetView>
  </sheetViews>
  <sheetFormatPr defaultRowHeight="12.75" outlineLevelRow="1" x14ac:dyDescent="0.2"/>
  <cols>
    <col min="1" max="1" width="4.28515625" customWidth="1"/>
    <col min="2" max="2" width="14.42578125" style="129" customWidth="1"/>
    <col min="3" max="3" width="38.28515625" style="129" customWidth="1"/>
    <col min="4" max="4" width="4.5703125" customWidth="1"/>
    <col min="5" max="5" width="10.5703125" customWidth="1"/>
    <col min="6" max="6" width="9.85546875" customWidth="1"/>
    <col min="7" max="7" width="12.7109375" customWidth="1"/>
    <col min="8" max="21" width="0" hidden="1" customWidth="1"/>
    <col min="29" max="39" width="0" hidden="1" customWidth="1"/>
  </cols>
  <sheetData>
    <row r="1" spans="1:60" ht="15.75" customHeight="1" x14ac:dyDescent="0.25">
      <c r="A1" s="195" t="s">
        <v>6</v>
      </c>
      <c r="B1" s="195"/>
      <c r="C1" s="195"/>
      <c r="D1" s="195"/>
      <c r="E1" s="195"/>
      <c r="F1" s="195"/>
      <c r="G1" s="195"/>
      <c r="AE1" t="s">
        <v>81</v>
      </c>
    </row>
    <row r="2" spans="1:60" ht="24.95" customHeight="1" x14ac:dyDescent="0.2">
      <c r="A2" s="202" t="s">
        <v>80</v>
      </c>
      <c r="B2" s="196"/>
      <c r="C2" s="197" t="s">
        <v>46</v>
      </c>
      <c r="D2" s="198"/>
      <c r="E2" s="198"/>
      <c r="F2" s="198"/>
      <c r="G2" s="204"/>
      <c r="AE2" t="s">
        <v>82</v>
      </c>
    </row>
    <row r="3" spans="1:60" ht="24.95" customHeight="1" x14ac:dyDescent="0.2">
      <c r="A3" s="203" t="s">
        <v>7</v>
      </c>
      <c r="B3" s="201"/>
      <c r="C3" s="199" t="s">
        <v>43</v>
      </c>
      <c r="D3" s="200"/>
      <c r="E3" s="200"/>
      <c r="F3" s="200"/>
      <c r="G3" s="205"/>
      <c r="AE3" t="s">
        <v>83</v>
      </c>
    </row>
    <row r="4" spans="1:60" ht="24.95" hidden="1" customHeight="1" x14ac:dyDescent="0.2">
      <c r="A4" s="203" t="s">
        <v>8</v>
      </c>
      <c r="B4" s="201"/>
      <c r="C4" s="199"/>
      <c r="D4" s="200"/>
      <c r="E4" s="200"/>
      <c r="F4" s="200"/>
      <c r="G4" s="205"/>
      <c r="AE4" t="s">
        <v>84</v>
      </c>
    </row>
    <row r="5" spans="1:60" hidden="1" x14ac:dyDescent="0.2">
      <c r="A5" s="206" t="s">
        <v>85</v>
      </c>
      <c r="B5" s="207"/>
      <c r="C5" s="208"/>
      <c r="D5" s="209"/>
      <c r="E5" s="209"/>
      <c r="F5" s="209"/>
      <c r="G5" s="210"/>
      <c r="AE5" t="s">
        <v>86</v>
      </c>
    </row>
    <row r="7" spans="1:60" ht="38.25" x14ac:dyDescent="0.2">
      <c r="A7" s="215" t="s">
        <v>87</v>
      </c>
      <c r="B7" s="216" t="s">
        <v>88</v>
      </c>
      <c r="C7" s="216" t="s">
        <v>89</v>
      </c>
      <c r="D7" s="215" t="s">
        <v>90</v>
      </c>
      <c r="E7" s="215" t="s">
        <v>91</v>
      </c>
      <c r="F7" s="211" t="s">
        <v>92</v>
      </c>
      <c r="G7" s="234" t="s">
        <v>28</v>
      </c>
      <c r="H7" s="235" t="s">
        <v>29</v>
      </c>
      <c r="I7" s="235" t="s">
        <v>93</v>
      </c>
      <c r="J7" s="235" t="s">
        <v>30</v>
      </c>
      <c r="K7" s="235" t="s">
        <v>94</v>
      </c>
      <c r="L7" s="235" t="s">
        <v>95</v>
      </c>
      <c r="M7" s="235" t="s">
        <v>96</v>
      </c>
      <c r="N7" s="235" t="s">
        <v>97</v>
      </c>
      <c r="O7" s="235" t="s">
        <v>98</v>
      </c>
      <c r="P7" s="235" t="s">
        <v>99</v>
      </c>
      <c r="Q7" s="235" t="s">
        <v>100</v>
      </c>
      <c r="R7" s="235" t="s">
        <v>101</v>
      </c>
      <c r="S7" s="235" t="s">
        <v>102</v>
      </c>
      <c r="T7" s="235" t="s">
        <v>103</v>
      </c>
      <c r="U7" s="218" t="s">
        <v>104</v>
      </c>
    </row>
    <row r="8" spans="1:60" x14ac:dyDescent="0.2">
      <c r="A8" s="236" t="s">
        <v>105</v>
      </c>
      <c r="B8" s="237" t="s">
        <v>56</v>
      </c>
      <c r="C8" s="238" t="s">
        <v>57</v>
      </c>
      <c r="D8" s="239"/>
      <c r="E8" s="240"/>
      <c r="F8" s="241"/>
      <c r="G8" s="241">
        <f>SUMIF(AE9:AE22,"&lt;&gt;NOR",G9:G22)</f>
        <v>0</v>
      </c>
      <c r="H8" s="241"/>
      <c r="I8" s="241">
        <f>SUM(I9:I22)</f>
        <v>0</v>
      </c>
      <c r="J8" s="241"/>
      <c r="K8" s="241">
        <f>SUM(K9:K22)</f>
        <v>0</v>
      </c>
      <c r="L8" s="241"/>
      <c r="M8" s="241">
        <f>SUM(M9:M22)</f>
        <v>0</v>
      </c>
      <c r="N8" s="217"/>
      <c r="O8" s="217">
        <f>SUM(O9:O22)</f>
        <v>0</v>
      </c>
      <c r="P8" s="217"/>
      <c r="Q8" s="217">
        <f>SUM(Q9:Q22)</f>
        <v>23.1</v>
      </c>
      <c r="R8" s="217"/>
      <c r="S8" s="217"/>
      <c r="T8" s="236"/>
      <c r="U8" s="217">
        <f>SUM(U9:U22)</f>
        <v>79.62</v>
      </c>
      <c r="AE8" t="s">
        <v>106</v>
      </c>
    </row>
    <row r="9" spans="1:60" outlineLevel="1" x14ac:dyDescent="0.2">
      <c r="A9" s="213">
        <v>1</v>
      </c>
      <c r="B9" s="219" t="s">
        <v>107</v>
      </c>
      <c r="C9" s="264" t="s">
        <v>108</v>
      </c>
      <c r="D9" s="221" t="s">
        <v>109</v>
      </c>
      <c r="E9" s="228">
        <v>70</v>
      </c>
      <c r="F9" s="231"/>
      <c r="G9" s="232">
        <f>ROUND(E9*F9,2)</f>
        <v>0</v>
      </c>
      <c r="H9" s="231"/>
      <c r="I9" s="232">
        <f>ROUND(E9*H9,2)</f>
        <v>0</v>
      </c>
      <c r="J9" s="231"/>
      <c r="K9" s="232">
        <f>ROUND(E9*J9,2)</f>
        <v>0</v>
      </c>
      <c r="L9" s="232">
        <v>21</v>
      </c>
      <c r="M9" s="232">
        <f>G9*(1+L9/100)</f>
        <v>0</v>
      </c>
      <c r="N9" s="222">
        <v>0</v>
      </c>
      <c r="O9" s="222">
        <f>ROUND(E9*N9,5)</f>
        <v>0</v>
      </c>
      <c r="P9" s="222">
        <v>0.33</v>
      </c>
      <c r="Q9" s="222">
        <f>ROUND(E9*P9,5)</f>
        <v>23.1</v>
      </c>
      <c r="R9" s="222"/>
      <c r="S9" s="222"/>
      <c r="T9" s="223">
        <v>0.3135</v>
      </c>
      <c r="U9" s="222">
        <f>ROUND(E9*T9,2)</f>
        <v>21.95</v>
      </c>
      <c r="V9" s="212"/>
      <c r="W9" s="212"/>
      <c r="X9" s="212"/>
      <c r="Y9" s="212"/>
      <c r="Z9" s="212"/>
      <c r="AA9" s="212"/>
      <c r="AB9" s="212"/>
      <c r="AC9" s="212"/>
      <c r="AD9" s="212"/>
      <c r="AE9" s="212" t="s">
        <v>110</v>
      </c>
      <c r="AF9" s="212"/>
      <c r="AG9" s="212"/>
      <c r="AH9" s="212"/>
      <c r="AI9" s="212"/>
      <c r="AJ9" s="212"/>
      <c r="AK9" s="212"/>
      <c r="AL9" s="212"/>
      <c r="AM9" s="212"/>
      <c r="AN9" s="212"/>
      <c r="AO9" s="212"/>
      <c r="AP9" s="212"/>
      <c r="AQ9" s="212"/>
      <c r="AR9" s="212"/>
      <c r="AS9" s="212"/>
      <c r="AT9" s="212"/>
      <c r="AU9" s="212"/>
      <c r="AV9" s="212"/>
      <c r="AW9" s="212"/>
      <c r="AX9" s="212"/>
      <c r="AY9" s="212"/>
      <c r="AZ9" s="212"/>
      <c r="BA9" s="212"/>
      <c r="BB9" s="212"/>
      <c r="BC9" s="212"/>
      <c r="BD9" s="212"/>
      <c r="BE9" s="212"/>
      <c r="BF9" s="212"/>
      <c r="BG9" s="212"/>
      <c r="BH9" s="212"/>
    </row>
    <row r="10" spans="1:60" ht="22.5" outlineLevel="1" x14ac:dyDescent="0.2">
      <c r="A10" s="213">
        <v>2</v>
      </c>
      <c r="B10" s="219" t="s">
        <v>111</v>
      </c>
      <c r="C10" s="264" t="s">
        <v>112</v>
      </c>
      <c r="D10" s="221" t="s">
        <v>113</v>
      </c>
      <c r="E10" s="228">
        <v>0.8</v>
      </c>
      <c r="F10" s="231"/>
      <c r="G10" s="232">
        <f>ROUND(E10*F10,2)</f>
        <v>0</v>
      </c>
      <c r="H10" s="231"/>
      <c r="I10" s="232">
        <f>ROUND(E10*H10,2)</f>
        <v>0</v>
      </c>
      <c r="J10" s="231"/>
      <c r="K10" s="232">
        <f>ROUND(E10*J10,2)</f>
        <v>0</v>
      </c>
      <c r="L10" s="232">
        <v>21</v>
      </c>
      <c r="M10" s="232">
        <f>G10*(1+L10/100)</f>
        <v>0</v>
      </c>
      <c r="N10" s="222">
        <v>0</v>
      </c>
      <c r="O10" s="222">
        <f>ROUND(E10*N10,5)</f>
        <v>0</v>
      </c>
      <c r="P10" s="222">
        <v>0</v>
      </c>
      <c r="Q10" s="222">
        <f>ROUND(E10*P10,5)</f>
        <v>0</v>
      </c>
      <c r="R10" s="222"/>
      <c r="S10" s="222"/>
      <c r="T10" s="223">
        <v>16.54</v>
      </c>
      <c r="U10" s="222">
        <f>ROUND(E10*T10,2)</f>
        <v>13.23</v>
      </c>
      <c r="V10" s="212"/>
      <c r="W10" s="212"/>
      <c r="X10" s="212"/>
      <c r="Y10" s="212"/>
      <c r="Z10" s="212"/>
      <c r="AA10" s="212"/>
      <c r="AB10" s="212"/>
      <c r="AC10" s="212"/>
      <c r="AD10" s="212"/>
      <c r="AE10" s="212" t="s">
        <v>110</v>
      </c>
      <c r="AF10" s="212"/>
      <c r="AG10" s="212"/>
      <c r="AH10" s="212"/>
      <c r="AI10" s="212"/>
      <c r="AJ10" s="212"/>
      <c r="AK10" s="212"/>
      <c r="AL10" s="212"/>
      <c r="AM10" s="212"/>
      <c r="AN10" s="212"/>
      <c r="AO10" s="212"/>
      <c r="AP10" s="212"/>
      <c r="AQ10" s="212"/>
      <c r="AR10" s="212"/>
      <c r="AS10" s="212"/>
      <c r="AT10" s="212"/>
      <c r="AU10" s="212"/>
      <c r="AV10" s="212"/>
      <c r="AW10" s="212"/>
      <c r="AX10" s="212"/>
      <c r="AY10" s="212"/>
      <c r="AZ10" s="212"/>
      <c r="BA10" s="212"/>
      <c r="BB10" s="212"/>
      <c r="BC10" s="212"/>
      <c r="BD10" s="212"/>
      <c r="BE10" s="212"/>
      <c r="BF10" s="212"/>
      <c r="BG10" s="212"/>
      <c r="BH10" s="212"/>
    </row>
    <row r="11" spans="1:60" outlineLevel="1" x14ac:dyDescent="0.2">
      <c r="A11" s="213"/>
      <c r="B11" s="219"/>
      <c r="C11" s="265" t="s">
        <v>114</v>
      </c>
      <c r="D11" s="224"/>
      <c r="E11" s="229">
        <v>0.8</v>
      </c>
      <c r="F11" s="232"/>
      <c r="G11" s="232"/>
      <c r="H11" s="232"/>
      <c r="I11" s="232"/>
      <c r="J11" s="232"/>
      <c r="K11" s="232"/>
      <c r="L11" s="232"/>
      <c r="M11" s="232"/>
      <c r="N11" s="222"/>
      <c r="O11" s="222"/>
      <c r="P11" s="222"/>
      <c r="Q11" s="222"/>
      <c r="R11" s="222"/>
      <c r="S11" s="222"/>
      <c r="T11" s="223"/>
      <c r="U11" s="222"/>
      <c r="V11" s="212"/>
      <c r="W11" s="212"/>
      <c r="X11" s="212"/>
      <c r="Y11" s="212"/>
      <c r="Z11" s="212"/>
      <c r="AA11" s="212"/>
      <c r="AB11" s="212"/>
      <c r="AC11" s="212"/>
      <c r="AD11" s="212"/>
      <c r="AE11" s="212" t="s">
        <v>115</v>
      </c>
      <c r="AF11" s="212">
        <v>0</v>
      </c>
      <c r="AG11" s="212"/>
      <c r="AH11" s="212"/>
      <c r="AI11" s="212"/>
      <c r="AJ11" s="212"/>
      <c r="AK11" s="212"/>
      <c r="AL11" s="212"/>
      <c r="AM11" s="212"/>
      <c r="AN11" s="212"/>
      <c r="AO11" s="212"/>
      <c r="AP11" s="212"/>
      <c r="AQ11" s="212"/>
      <c r="AR11" s="212"/>
      <c r="AS11" s="212"/>
      <c r="AT11" s="212"/>
      <c r="AU11" s="212"/>
      <c r="AV11" s="212"/>
      <c r="AW11" s="212"/>
      <c r="AX11" s="212"/>
      <c r="AY11" s="212"/>
      <c r="AZ11" s="212"/>
      <c r="BA11" s="212"/>
      <c r="BB11" s="212"/>
      <c r="BC11" s="212"/>
      <c r="BD11" s="212"/>
      <c r="BE11" s="212"/>
      <c r="BF11" s="212"/>
      <c r="BG11" s="212"/>
      <c r="BH11" s="212"/>
    </row>
    <row r="12" spans="1:60" outlineLevel="1" x14ac:dyDescent="0.2">
      <c r="A12" s="213">
        <v>3</v>
      </c>
      <c r="B12" s="219" t="s">
        <v>116</v>
      </c>
      <c r="C12" s="264" t="s">
        <v>117</v>
      </c>
      <c r="D12" s="221" t="s">
        <v>113</v>
      </c>
      <c r="E12" s="228">
        <v>21</v>
      </c>
      <c r="F12" s="231"/>
      <c r="G12" s="232">
        <f>ROUND(E12*F12,2)</f>
        <v>0</v>
      </c>
      <c r="H12" s="231"/>
      <c r="I12" s="232">
        <f>ROUND(E12*H12,2)</f>
        <v>0</v>
      </c>
      <c r="J12" s="231"/>
      <c r="K12" s="232">
        <f>ROUND(E12*J12,2)</f>
        <v>0</v>
      </c>
      <c r="L12" s="232">
        <v>21</v>
      </c>
      <c r="M12" s="232">
        <f>G12*(1+L12/100)</f>
        <v>0</v>
      </c>
      <c r="N12" s="222">
        <v>0</v>
      </c>
      <c r="O12" s="222">
        <f>ROUND(E12*N12,5)</f>
        <v>0</v>
      </c>
      <c r="P12" s="222">
        <v>0</v>
      </c>
      <c r="Q12" s="222">
        <f>ROUND(E12*P12,5)</f>
        <v>0</v>
      </c>
      <c r="R12" s="222"/>
      <c r="S12" s="222"/>
      <c r="T12" s="223">
        <v>0.81799999999999995</v>
      </c>
      <c r="U12" s="222">
        <f>ROUND(E12*T12,2)</f>
        <v>17.18</v>
      </c>
      <c r="V12" s="212"/>
      <c r="W12" s="212"/>
      <c r="X12" s="212"/>
      <c r="Y12" s="212"/>
      <c r="Z12" s="212"/>
      <c r="AA12" s="212"/>
      <c r="AB12" s="212"/>
      <c r="AC12" s="212"/>
      <c r="AD12" s="212"/>
      <c r="AE12" s="212" t="s">
        <v>110</v>
      </c>
      <c r="AF12" s="212"/>
      <c r="AG12" s="212"/>
      <c r="AH12" s="212"/>
      <c r="AI12" s="212"/>
      <c r="AJ12" s="212"/>
      <c r="AK12" s="212"/>
      <c r="AL12" s="212"/>
      <c r="AM12" s="212"/>
      <c r="AN12" s="212"/>
      <c r="AO12" s="212"/>
      <c r="AP12" s="212"/>
      <c r="AQ12" s="212"/>
      <c r="AR12" s="212"/>
      <c r="AS12" s="212"/>
      <c r="AT12" s="212"/>
      <c r="AU12" s="212"/>
      <c r="AV12" s="212"/>
      <c r="AW12" s="212"/>
      <c r="AX12" s="212"/>
      <c r="AY12" s="212"/>
      <c r="AZ12" s="212"/>
      <c r="BA12" s="212"/>
      <c r="BB12" s="212"/>
      <c r="BC12" s="212"/>
      <c r="BD12" s="212"/>
      <c r="BE12" s="212"/>
      <c r="BF12" s="212"/>
      <c r="BG12" s="212"/>
      <c r="BH12" s="212"/>
    </row>
    <row r="13" spans="1:60" outlineLevel="1" x14ac:dyDescent="0.2">
      <c r="A13" s="213"/>
      <c r="B13" s="219"/>
      <c r="C13" s="265" t="s">
        <v>118</v>
      </c>
      <c r="D13" s="224"/>
      <c r="E13" s="229">
        <v>21</v>
      </c>
      <c r="F13" s="232"/>
      <c r="G13" s="232"/>
      <c r="H13" s="232"/>
      <c r="I13" s="232"/>
      <c r="J13" s="232"/>
      <c r="K13" s="232"/>
      <c r="L13" s="232"/>
      <c r="M13" s="232"/>
      <c r="N13" s="222"/>
      <c r="O13" s="222"/>
      <c r="P13" s="222"/>
      <c r="Q13" s="222"/>
      <c r="R13" s="222"/>
      <c r="S13" s="222"/>
      <c r="T13" s="223"/>
      <c r="U13" s="222"/>
      <c r="V13" s="212"/>
      <c r="W13" s="212"/>
      <c r="X13" s="212"/>
      <c r="Y13" s="212"/>
      <c r="Z13" s="212"/>
      <c r="AA13" s="212"/>
      <c r="AB13" s="212"/>
      <c r="AC13" s="212"/>
      <c r="AD13" s="212"/>
      <c r="AE13" s="212" t="s">
        <v>115</v>
      </c>
      <c r="AF13" s="212">
        <v>0</v>
      </c>
      <c r="AG13" s="212"/>
      <c r="AH13" s="212"/>
      <c r="AI13" s="212"/>
      <c r="AJ13" s="212"/>
      <c r="AK13" s="212"/>
      <c r="AL13" s="212"/>
      <c r="AM13" s="212"/>
      <c r="AN13" s="212"/>
      <c r="AO13" s="212"/>
      <c r="AP13" s="212"/>
      <c r="AQ13" s="212"/>
      <c r="AR13" s="212"/>
      <c r="AS13" s="212"/>
      <c r="AT13" s="212"/>
      <c r="AU13" s="212"/>
      <c r="AV13" s="212"/>
      <c r="AW13" s="212"/>
      <c r="AX13" s="212"/>
      <c r="AY13" s="212"/>
      <c r="AZ13" s="212"/>
      <c r="BA13" s="212"/>
      <c r="BB13" s="212"/>
      <c r="BC13" s="212"/>
      <c r="BD13" s="212"/>
      <c r="BE13" s="212"/>
      <c r="BF13" s="212"/>
      <c r="BG13" s="212"/>
      <c r="BH13" s="212"/>
    </row>
    <row r="14" spans="1:60" ht="22.5" outlineLevel="1" x14ac:dyDescent="0.2">
      <c r="A14" s="213">
        <v>4</v>
      </c>
      <c r="B14" s="219" t="s">
        <v>119</v>
      </c>
      <c r="C14" s="264" t="s">
        <v>120</v>
      </c>
      <c r="D14" s="221" t="s">
        <v>113</v>
      </c>
      <c r="E14" s="228">
        <v>3.726</v>
      </c>
      <c r="F14" s="231"/>
      <c r="G14" s="232">
        <f>ROUND(E14*F14,2)</f>
        <v>0</v>
      </c>
      <c r="H14" s="231"/>
      <c r="I14" s="232">
        <f>ROUND(E14*H14,2)</f>
        <v>0</v>
      </c>
      <c r="J14" s="231"/>
      <c r="K14" s="232">
        <f>ROUND(E14*J14,2)</f>
        <v>0</v>
      </c>
      <c r="L14" s="232">
        <v>21</v>
      </c>
      <c r="M14" s="232">
        <f>G14*(1+L14/100)</f>
        <v>0</v>
      </c>
      <c r="N14" s="222">
        <v>0</v>
      </c>
      <c r="O14" s="222">
        <f>ROUND(E14*N14,5)</f>
        <v>0</v>
      </c>
      <c r="P14" s="222">
        <v>0</v>
      </c>
      <c r="Q14" s="222">
        <f>ROUND(E14*P14,5)</f>
        <v>0</v>
      </c>
      <c r="R14" s="222"/>
      <c r="S14" s="222"/>
      <c r="T14" s="223">
        <v>0.23</v>
      </c>
      <c r="U14" s="222">
        <f>ROUND(E14*T14,2)</f>
        <v>0.86</v>
      </c>
      <c r="V14" s="212"/>
      <c r="W14" s="212"/>
      <c r="X14" s="212"/>
      <c r="Y14" s="212"/>
      <c r="Z14" s="212"/>
      <c r="AA14" s="212"/>
      <c r="AB14" s="212"/>
      <c r="AC14" s="212"/>
      <c r="AD14" s="212"/>
      <c r="AE14" s="212" t="s">
        <v>110</v>
      </c>
      <c r="AF14" s="212"/>
      <c r="AG14" s="212"/>
      <c r="AH14" s="212"/>
      <c r="AI14" s="212"/>
      <c r="AJ14" s="212"/>
      <c r="AK14" s="212"/>
      <c r="AL14" s="212"/>
      <c r="AM14" s="212"/>
      <c r="AN14" s="212"/>
      <c r="AO14" s="212"/>
      <c r="AP14" s="212"/>
      <c r="AQ14" s="212"/>
      <c r="AR14" s="212"/>
      <c r="AS14" s="212"/>
      <c r="AT14" s="212"/>
      <c r="AU14" s="212"/>
      <c r="AV14" s="212"/>
      <c r="AW14" s="212"/>
      <c r="AX14" s="212"/>
      <c r="AY14" s="212"/>
      <c r="AZ14" s="212"/>
      <c r="BA14" s="212"/>
      <c r="BB14" s="212"/>
      <c r="BC14" s="212"/>
      <c r="BD14" s="212"/>
      <c r="BE14" s="212"/>
      <c r="BF14" s="212"/>
      <c r="BG14" s="212"/>
      <c r="BH14" s="212"/>
    </row>
    <row r="15" spans="1:60" outlineLevel="1" x14ac:dyDescent="0.2">
      <c r="A15" s="213"/>
      <c r="B15" s="219"/>
      <c r="C15" s="265" t="s">
        <v>121</v>
      </c>
      <c r="D15" s="224"/>
      <c r="E15" s="229">
        <v>3.726</v>
      </c>
      <c r="F15" s="232"/>
      <c r="G15" s="232"/>
      <c r="H15" s="232"/>
      <c r="I15" s="232"/>
      <c r="J15" s="232"/>
      <c r="K15" s="232"/>
      <c r="L15" s="232"/>
      <c r="M15" s="232"/>
      <c r="N15" s="222"/>
      <c r="O15" s="222"/>
      <c r="P15" s="222"/>
      <c r="Q15" s="222"/>
      <c r="R15" s="222"/>
      <c r="S15" s="222"/>
      <c r="T15" s="223"/>
      <c r="U15" s="222"/>
      <c r="V15" s="212"/>
      <c r="W15" s="212"/>
      <c r="X15" s="212"/>
      <c r="Y15" s="212"/>
      <c r="Z15" s="212"/>
      <c r="AA15" s="212"/>
      <c r="AB15" s="212"/>
      <c r="AC15" s="212"/>
      <c r="AD15" s="212"/>
      <c r="AE15" s="212" t="s">
        <v>115</v>
      </c>
      <c r="AF15" s="212">
        <v>0</v>
      </c>
      <c r="AG15" s="212"/>
      <c r="AH15" s="212"/>
      <c r="AI15" s="212"/>
      <c r="AJ15" s="212"/>
      <c r="AK15" s="212"/>
      <c r="AL15" s="212"/>
      <c r="AM15" s="212"/>
      <c r="AN15" s="212"/>
      <c r="AO15" s="212"/>
      <c r="AP15" s="212"/>
      <c r="AQ15" s="212"/>
      <c r="AR15" s="212"/>
      <c r="AS15" s="212"/>
      <c r="AT15" s="212"/>
      <c r="AU15" s="212"/>
      <c r="AV15" s="212"/>
      <c r="AW15" s="212"/>
      <c r="AX15" s="212"/>
      <c r="AY15" s="212"/>
      <c r="AZ15" s="212"/>
      <c r="BA15" s="212"/>
      <c r="BB15" s="212"/>
      <c r="BC15" s="212"/>
      <c r="BD15" s="212"/>
      <c r="BE15" s="212"/>
      <c r="BF15" s="212"/>
      <c r="BG15" s="212"/>
      <c r="BH15" s="212"/>
    </row>
    <row r="16" spans="1:60" outlineLevel="1" x14ac:dyDescent="0.2">
      <c r="A16" s="213">
        <v>5</v>
      </c>
      <c r="B16" s="219" t="s">
        <v>122</v>
      </c>
      <c r="C16" s="264" t="s">
        <v>123</v>
      </c>
      <c r="D16" s="221" t="s">
        <v>113</v>
      </c>
      <c r="E16" s="228">
        <v>24.725999999999999</v>
      </c>
      <c r="F16" s="231"/>
      <c r="G16" s="232">
        <f>ROUND(E16*F16,2)</f>
        <v>0</v>
      </c>
      <c r="H16" s="231"/>
      <c r="I16" s="232">
        <f>ROUND(E16*H16,2)</f>
        <v>0</v>
      </c>
      <c r="J16" s="231"/>
      <c r="K16" s="232">
        <f>ROUND(E16*J16,2)</f>
        <v>0</v>
      </c>
      <c r="L16" s="232">
        <v>21</v>
      </c>
      <c r="M16" s="232">
        <f>G16*(1+L16/100)</f>
        <v>0</v>
      </c>
      <c r="N16" s="222">
        <v>0</v>
      </c>
      <c r="O16" s="222">
        <f>ROUND(E16*N16,5)</f>
        <v>0</v>
      </c>
      <c r="P16" s="222">
        <v>0</v>
      </c>
      <c r="Q16" s="222">
        <f>ROUND(E16*P16,5)</f>
        <v>0</v>
      </c>
      <c r="R16" s="222"/>
      <c r="S16" s="222"/>
      <c r="T16" s="223">
        <v>0.34499999999999997</v>
      </c>
      <c r="U16" s="222">
        <f>ROUND(E16*T16,2)</f>
        <v>8.5299999999999994</v>
      </c>
      <c r="V16" s="212"/>
      <c r="W16" s="212"/>
      <c r="X16" s="212"/>
      <c r="Y16" s="212"/>
      <c r="Z16" s="212"/>
      <c r="AA16" s="212"/>
      <c r="AB16" s="212"/>
      <c r="AC16" s="212"/>
      <c r="AD16" s="212"/>
      <c r="AE16" s="212" t="s">
        <v>110</v>
      </c>
      <c r="AF16" s="212"/>
      <c r="AG16" s="212"/>
      <c r="AH16" s="212"/>
      <c r="AI16" s="212"/>
      <c r="AJ16" s="212"/>
      <c r="AK16" s="212"/>
      <c r="AL16" s="212"/>
      <c r="AM16" s="212"/>
      <c r="AN16" s="212"/>
      <c r="AO16" s="212"/>
      <c r="AP16" s="212"/>
      <c r="AQ16" s="212"/>
      <c r="AR16" s="212"/>
      <c r="AS16" s="212"/>
      <c r="AT16" s="212"/>
      <c r="AU16" s="212"/>
      <c r="AV16" s="212"/>
      <c r="AW16" s="212"/>
      <c r="AX16" s="212"/>
      <c r="AY16" s="212"/>
      <c r="AZ16" s="212"/>
      <c r="BA16" s="212"/>
      <c r="BB16" s="212"/>
      <c r="BC16" s="212"/>
      <c r="BD16" s="212"/>
      <c r="BE16" s="212"/>
      <c r="BF16" s="212"/>
      <c r="BG16" s="212"/>
      <c r="BH16" s="212"/>
    </row>
    <row r="17" spans="1:60" outlineLevel="1" x14ac:dyDescent="0.2">
      <c r="A17" s="213"/>
      <c r="B17" s="219"/>
      <c r="C17" s="265" t="s">
        <v>124</v>
      </c>
      <c r="D17" s="224"/>
      <c r="E17" s="229">
        <v>24.725999999999999</v>
      </c>
      <c r="F17" s="232"/>
      <c r="G17" s="232"/>
      <c r="H17" s="232"/>
      <c r="I17" s="232"/>
      <c r="J17" s="232"/>
      <c r="K17" s="232"/>
      <c r="L17" s="232"/>
      <c r="M17" s="232"/>
      <c r="N17" s="222"/>
      <c r="O17" s="222"/>
      <c r="P17" s="222"/>
      <c r="Q17" s="222"/>
      <c r="R17" s="222"/>
      <c r="S17" s="222"/>
      <c r="T17" s="223"/>
      <c r="U17" s="222"/>
      <c r="V17" s="212"/>
      <c r="W17" s="212"/>
      <c r="X17" s="212"/>
      <c r="Y17" s="212"/>
      <c r="Z17" s="212"/>
      <c r="AA17" s="212"/>
      <c r="AB17" s="212"/>
      <c r="AC17" s="212"/>
      <c r="AD17" s="212"/>
      <c r="AE17" s="212" t="s">
        <v>115</v>
      </c>
      <c r="AF17" s="212">
        <v>0</v>
      </c>
      <c r="AG17" s="212"/>
      <c r="AH17" s="212"/>
      <c r="AI17" s="212"/>
      <c r="AJ17" s="212"/>
      <c r="AK17" s="212"/>
      <c r="AL17" s="212"/>
      <c r="AM17" s="212"/>
      <c r="AN17" s="212"/>
      <c r="AO17" s="212"/>
      <c r="AP17" s="212"/>
      <c r="AQ17" s="212"/>
      <c r="AR17" s="212"/>
      <c r="AS17" s="212"/>
      <c r="AT17" s="212"/>
      <c r="AU17" s="212"/>
      <c r="AV17" s="212"/>
      <c r="AW17" s="212"/>
      <c r="AX17" s="212"/>
      <c r="AY17" s="212"/>
      <c r="AZ17" s="212"/>
      <c r="BA17" s="212"/>
      <c r="BB17" s="212"/>
      <c r="BC17" s="212"/>
      <c r="BD17" s="212"/>
      <c r="BE17" s="212"/>
      <c r="BF17" s="212"/>
      <c r="BG17" s="212"/>
      <c r="BH17" s="212"/>
    </row>
    <row r="18" spans="1:60" ht="22.5" outlineLevel="1" x14ac:dyDescent="0.2">
      <c r="A18" s="213">
        <v>6</v>
      </c>
      <c r="B18" s="219" t="s">
        <v>125</v>
      </c>
      <c r="C18" s="264" t="s">
        <v>126</v>
      </c>
      <c r="D18" s="221" t="s">
        <v>113</v>
      </c>
      <c r="E18" s="228">
        <v>24.725999999999999</v>
      </c>
      <c r="F18" s="231"/>
      <c r="G18" s="232">
        <f>ROUND(E18*F18,2)</f>
        <v>0</v>
      </c>
      <c r="H18" s="231"/>
      <c r="I18" s="232">
        <f>ROUND(E18*H18,2)</f>
        <v>0</v>
      </c>
      <c r="J18" s="231"/>
      <c r="K18" s="232">
        <f>ROUND(E18*J18,2)</f>
        <v>0</v>
      </c>
      <c r="L18" s="232">
        <v>21</v>
      </c>
      <c r="M18" s="232">
        <f>G18*(1+L18/100)</f>
        <v>0</v>
      </c>
      <c r="N18" s="222">
        <v>0</v>
      </c>
      <c r="O18" s="222">
        <f>ROUND(E18*N18,5)</f>
        <v>0</v>
      </c>
      <c r="P18" s="222">
        <v>0</v>
      </c>
      <c r="Q18" s="222">
        <f>ROUND(E18*P18,5)</f>
        <v>0</v>
      </c>
      <c r="R18" s="222"/>
      <c r="S18" s="222"/>
      <c r="T18" s="223">
        <v>1.0999999999999999E-2</v>
      </c>
      <c r="U18" s="222">
        <f>ROUND(E18*T18,2)</f>
        <v>0.27</v>
      </c>
      <c r="V18" s="212"/>
      <c r="W18" s="212"/>
      <c r="X18" s="212"/>
      <c r="Y18" s="212"/>
      <c r="Z18" s="212"/>
      <c r="AA18" s="212"/>
      <c r="AB18" s="212"/>
      <c r="AC18" s="212"/>
      <c r="AD18" s="212"/>
      <c r="AE18" s="212" t="s">
        <v>110</v>
      </c>
      <c r="AF18" s="212"/>
      <c r="AG18" s="212"/>
      <c r="AH18" s="212"/>
      <c r="AI18" s="212"/>
      <c r="AJ18" s="212"/>
      <c r="AK18" s="212"/>
      <c r="AL18" s="212"/>
      <c r="AM18" s="212"/>
      <c r="AN18" s="212"/>
      <c r="AO18" s="212"/>
      <c r="AP18" s="212"/>
      <c r="AQ18" s="212"/>
      <c r="AR18" s="212"/>
      <c r="AS18" s="212"/>
      <c r="AT18" s="212"/>
      <c r="AU18" s="212"/>
      <c r="AV18" s="212"/>
      <c r="AW18" s="212"/>
      <c r="AX18" s="212"/>
      <c r="AY18" s="212"/>
      <c r="AZ18" s="212"/>
      <c r="BA18" s="212"/>
      <c r="BB18" s="212"/>
      <c r="BC18" s="212"/>
      <c r="BD18" s="212"/>
      <c r="BE18" s="212"/>
      <c r="BF18" s="212"/>
      <c r="BG18" s="212"/>
      <c r="BH18" s="212"/>
    </row>
    <row r="19" spans="1:60" outlineLevel="1" x14ac:dyDescent="0.2">
      <c r="A19" s="213">
        <v>7</v>
      </c>
      <c r="B19" s="219" t="s">
        <v>127</v>
      </c>
      <c r="C19" s="264" t="s">
        <v>128</v>
      </c>
      <c r="D19" s="221" t="s">
        <v>113</v>
      </c>
      <c r="E19" s="228">
        <v>24.725999999999999</v>
      </c>
      <c r="F19" s="231"/>
      <c r="G19" s="232">
        <f>ROUND(E19*F19,2)</f>
        <v>0</v>
      </c>
      <c r="H19" s="231"/>
      <c r="I19" s="232">
        <f>ROUND(E19*H19,2)</f>
        <v>0</v>
      </c>
      <c r="J19" s="231"/>
      <c r="K19" s="232">
        <f>ROUND(E19*J19,2)</f>
        <v>0</v>
      </c>
      <c r="L19" s="232">
        <v>21</v>
      </c>
      <c r="M19" s="232">
        <f>G19*(1+L19/100)</f>
        <v>0</v>
      </c>
      <c r="N19" s="222">
        <v>0</v>
      </c>
      <c r="O19" s="222">
        <f>ROUND(E19*N19,5)</f>
        <v>0</v>
      </c>
      <c r="P19" s="222">
        <v>0</v>
      </c>
      <c r="Q19" s="222">
        <f>ROUND(E19*P19,5)</f>
        <v>0</v>
      </c>
      <c r="R19" s="222"/>
      <c r="S19" s="222"/>
      <c r="T19" s="223">
        <v>0.65200000000000002</v>
      </c>
      <c r="U19" s="222">
        <f>ROUND(E19*T19,2)</f>
        <v>16.12</v>
      </c>
      <c r="V19" s="212"/>
      <c r="W19" s="212"/>
      <c r="X19" s="212"/>
      <c r="Y19" s="212"/>
      <c r="Z19" s="212"/>
      <c r="AA19" s="212"/>
      <c r="AB19" s="212"/>
      <c r="AC19" s="212"/>
      <c r="AD19" s="212"/>
      <c r="AE19" s="212" t="s">
        <v>110</v>
      </c>
      <c r="AF19" s="212"/>
      <c r="AG19" s="212"/>
      <c r="AH19" s="212"/>
      <c r="AI19" s="212"/>
      <c r="AJ19" s="212"/>
      <c r="AK19" s="212"/>
      <c r="AL19" s="212"/>
      <c r="AM19" s="212"/>
      <c r="AN19" s="212"/>
      <c r="AO19" s="212"/>
      <c r="AP19" s="212"/>
      <c r="AQ19" s="212"/>
      <c r="AR19" s="212"/>
      <c r="AS19" s="212"/>
      <c r="AT19" s="212"/>
      <c r="AU19" s="212"/>
      <c r="AV19" s="212"/>
      <c r="AW19" s="212"/>
      <c r="AX19" s="212"/>
      <c r="AY19" s="212"/>
      <c r="AZ19" s="212"/>
      <c r="BA19" s="212"/>
      <c r="BB19" s="212"/>
      <c r="BC19" s="212"/>
      <c r="BD19" s="212"/>
      <c r="BE19" s="212"/>
      <c r="BF19" s="212"/>
      <c r="BG19" s="212"/>
      <c r="BH19" s="212"/>
    </row>
    <row r="20" spans="1:60" outlineLevel="1" x14ac:dyDescent="0.2">
      <c r="A20" s="213">
        <v>8</v>
      </c>
      <c r="B20" s="219" t="s">
        <v>129</v>
      </c>
      <c r="C20" s="264" t="s">
        <v>130</v>
      </c>
      <c r="D20" s="221" t="s">
        <v>113</v>
      </c>
      <c r="E20" s="228">
        <v>24.725999999999999</v>
      </c>
      <c r="F20" s="231"/>
      <c r="G20" s="232">
        <f>ROUND(E20*F20,2)</f>
        <v>0</v>
      </c>
      <c r="H20" s="231"/>
      <c r="I20" s="232">
        <f>ROUND(E20*H20,2)</f>
        <v>0</v>
      </c>
      <c r="J20" s="231"/>
      <c r="K20" s="232">
        <f>ROUND(E20*J20,2)</f>
        <v>0</v>
      </c>
      <c r="L20" s="232">
        <v>21</v>
      </c>
      <c r="M20" s="232">
        <f>G20*(1+L20/100)</f>
        <v>0</v>
      </c>
      <c r="N20" s="222">
        <v>0</v>
      </c>
      <c r="O20" s="222">
        <f>ROUND(E20*N20,5)</f>
        <v>0</v>
      </c>
      <c r="P20" s="222">
        <v>0</v>
      </c>
      <c r="Q20" s="222">
        <f>ROUND(E20*P20,5)</f>
        <v>0</v>
      </c>
      <c r="R20" s="222"/>
      <c r="S20" s="222"/>
      <c r="T20" s="223">
        <v>8.9999999999999993E-3</v>
      </c>
      <c r="U20" s="222">
        <f>ROUND(E20*T20,2)</f>
        <v>0.22</v>
      </c>
      <c r="V20" s="212"/>
      <c r="W20" s="212"/>
      <c r="X20" s="212"/>
      <c r="Y20" s="212"/>
      <c r="Z20" s="212"/>
      <c r="AA20" s="212"/>
      <c r="AB20" s="212"/>
      <c r="AC20" s="212"/>
      <c r="AD20" s="212"/>
      <c r="AE20" s="212" t="s">
        <v>110</v>
      </c>
      <c r="AF20" s="212"/>
      <c r="AG20" s="212"/>
      <c r="AH20" s="212"/>
      <c r="AI20" s="212"/>
      <c r="AJ20" s="212"/>
      <c r="AK20" s="212"/>
      <c r="AL20" s="212"/>
      <c r="AM20" s="212"/>
      <c r="AN20" s="212"/>
      <c r="AO20" s="212"/>
      <c r="AP20" s="212"/>
      <c r="AQ20" s="212"/>
      <c r="AR20" s="212"/>
      <c r="AS20" s="212"/>
      <c r="AT20" s="212"/>
      <c r="AU20" s="212"/>
      <c r="AV20" s="212"/>
      <c r="AW20" s="212"/>
      <c r="AX20" s="212"/>
      <c r="AY20" s="212"/>
      <c r="AZ20" s="212"/>
      <c r="BA20" s="212"/>
      <c r="BB20" s="212"/>
      <c r="BC20" s="212"/>
      <c r="BD20" s="212"/>
      <c r="BE20" s="212"/>
      <c r="BF20" s="212"/>
      <c r="BG20" s="212"/>
      <c r="BH20" s="212"/>
    </row>
    <row r="21" spans="1:60" outlineLevel="1" x14ac:dyDescent="0.2">
      <c r="A21" s="213">
        <v>9</v>
      </c>
      <c r="B21" s="219" t="s">
        <v>131</v>
      </c>
      <c r="C21" s="264" t="s">
        <v>132</v>
      </c>
      <c r="D21" s="221" t="s">
        <v>109</v>
      </c>
      <c r="E21" s="228">
        <v>70</v>
      </c>
      <c r="F21" s="231"/>
      <c r="G21" s="232">
        <f>ROUND(E21*F21,2)</f>
        <v>0</v>
      </c>
      <c r="H21" s="231"/>
      <c r="I21" s="232">
        <f>ROUND(E21*H21,2)</f>
        <v>0</v>
      </c>
      <c r="J21" s="231"/>
      <c r="K21" s="232">
        <f>ROUND(E21*J21,2)</f>
        <v>0</v>
      </c>
      <c r="L21" s="232">
        <v>21</v>
      </c>
      <c r="M21" s="232">
        <f>G21*(1+L21/100)</f>
        <v>0</v>
      </c>
      <c r="N21" s="222">
        <v>0</v>
      </c>
      <c r="O21" s="222">
        <f>ROUND(E21*N21,5)</f>
        <v>0</v>
      </c>
      <c r="P21" s="222">
        <v>0</v>
      </c>
      <c r="Q21" s="222">
        <f>ROUND(E21*P21,5)</f>
        <v>0</v>
      </c>
      <c r="R21" s="222"/>
      <c r="S21" s="222"/>
      <c r="T21" s="223">
        <v>1.7999999999999999E-2</v>
      </c>
      <c r="U21" s="222">
        <f>ROUND(E21*T21,2)</f>
        <v>1.26</v>
      </c>
      <c r="V21" s="212"/>
      <c r="W21" s="212"/>
      <c r="X21" s="212"/>
      <c r="Y21" s="212"/>
      <c r="Z21" s="212"/>
      <c r="AA21" s="212"/>
      <c r="AB21" s="212"/>
      <c r="AC21" s="212"/>
      <c r="AD21" s="212"/>
      <c r="AE21" s="212" t="s">
        <v>110</v>
      </c>
      <c r="AF21" s="212"/>
      <c r="AG21" s="212"/>
      <c r="AH21" s="212"/>
      <c r="AI21" s="212"/>
      <c r="AJ21" s="212"/>
      <c r="AK21" s="212"/>
      <c r="AL21" s="212"/>
      <c r="AM21" s="212"/>
      <c r="AN21" s="212"/>
      <c r="AO21" s="212"/>
      <c r="AP21" s="212"/>
      <c r="AQ21" s="212"/>
      <c r="AR21" s="212"/>
      <c r="AS21" s="212"/>
      <c r="AT21" s="212"/>
      <c r="AU21" s="212"/>
      <c r="AV21" s="212"/>
      <c r="AW21" s="212"/>
      <c r="AX21" s="212"/>
      <c r="AY21" s="212"/>
      <c r="AZ21" s="212"/>
      <c r="BA21" s="212"/>
      <c r="BB21" s="212"/>
      <c r="BC21" s="212"/>
      <c r="BD21" s="212"/>
      <c r="BE21" s="212"/>
      <c r="BF21" s="212"/>
      <c r="BG21" s="212"/>
      <c r="BH21" s="212"/>
    </row>
    <row r="22" spans="1:60" outlineLevel="1" x14ac:dyDescent="0.2">
      <c r="A22" s="213">
        <v>10</v>
      </c>
      <c r="B22" s="219" t="s">
        <v>133</v>
      </c>
      <c r="C22" s="264" t="s">
        <v>134</v>
      </c>
      <c r="D22" s="221" t="s">
        <v>113</v>
      </c>
      <c r="E22" s="228">
        <v>24.725999999999999</v>
      </c>
      <c r="F22" s="231"/>
      <c r="G22" s="232">
        <f>ROUND(E22*F22,2)</f>
        <v>0</v>
      </c>
      <c r="H22" s="231"/>
      <c r="I22" s="232">
        <f>ROUND(E22*H22,2)</f>
        <v>0</v>
      </c>
      <c r="J22" s="231"/>
      <c r="K22" s="232">
        <f>ROUND(E22*J22,2)</f>
        <v>0</v>
      </c>
      <c r="L22" s="232">
        <v>21</v>
      </c>
      <c r="M22" s="232">
        <f>G22*(1+L22/100)</f>
        <v>0</v>
      </c>
      <c r="N22" s="222">
        <v>0</v>
      </c>
      <c r="O22" s="222">
        <f>ROUND(E22*N22,5)</f>
        <v>0</v>
      </c>
      <c r="P22" s="222">
        <v>0</v>
      </c>
      <c r="Q22" s="222">
        <f>ROUND(E22*P22,5)</f>
        <v>0</v>
      </c>
      <c r="R22" s="222"/>
      <c r="S22" s="222"/>
      <c r="T22" s="223">
        <v>0</v>
      </c>
      <c r="U22" s="222">
        <f>ROUND(E22*T22,2)</f>
        <v>0</v>
      </c>
      <c r="V22" s="212"/>
      <c r="W22" s="212"/>
      <c r="X22" s="212"/>
      <c r="Y22" s="212"/>
      <c r="Z22" s="212"/>
      <c r="AA22" s="212"/>
      <c r="AB22" s="212"/>
      <c r="AC22" s="212"/>
      <c r="AD22" s="212"/>
      <c r="AE22" s="212" t="s">
        <v>110</v>
      </c>
      <c r="AF22" s="212"/>
      <c r="AG22" s="212"/>
      <c r="AH22" s="212"/>
      <c r="AI22" s="212"/>
      <c r="AJ22" s="212"/>
      <c r="AK22" s="212"/>
      <c r="AL22" s="212"/>
      <c r="AM22" s="212"/>
      <c r="AN22" s="212"/>
      <c r="AO22" s="212"/>
      <c r="AP22" s="212"/>
      <c r="AQ22" s="212"/>
      <c r="AR22" s="212"/>
      <c r="AS22" s="212"/>
      <c r="AT22" s="212"/>
      <c r="AU22" s="212"/>
      <c r="AV22" s="212"/>
      <c r="AW22" s="212"/>
      <c r="AX22" s="212"/>
      <c r="AY22" s="212"/>
      <c r="AZ22" s="212"/>
      <c r="BA22" s="212"/>
      <c r="BB22" s="212"/>
      <c r="BC22" s="212"/>
      <c r="BD22" s="212"/>
      <c r="BE22" s="212"/>
      <c r="BF22" s="212"/>
      <c r="BG22" s="212"/>
      <c r="BH22" s="212"/>
    </row>
    <row r="23" spans="1:60" x14ac:dyDescent="0.2">
      <c r="A23" s="214" t="s">
        <v>105</v>
      </c>
      <c r="B23" s="220" t="s">
        <v>58</v>
      </c>
      <c r="C23" s="266" t="s">
        <v>59</v>
      </c>
      <c r="D23" s="225"/>
      <c r="E23" s="230"/>
      <c r="F23" s="233"/>
      <c r="G23" s="233">
        <f>SUMIF(AE24:AE28,"&lt;&gt;NOR",G24:G28)</f>
        <v>0</v>
      </c>
      <c r="H23" s="233"/>
      <c r="I23" s="233">
        <f>SUM(I24:I28)</f>
        <v>0</v>
      </c>
      <c r="J23" s="233"/>
      <c r="K23" s="233">
        <f>SUM(K24:K28)</f>
        <v>0</v>
      </c>
      <c r="L23" s="233"/>
      <c r="M23" s="233">
        <f>SUM(M24:M28)</f>
        <v>0</v>
      </c>
      <c r="N23" s="226"/>
      <c r="O23" s="226">
        <f>SUM(O24:O28)</f>
        <v>20.065059999999999</v>
      </c>
      <c r="P23" s="226"/>
      <c r="Q23" s="226">
        <f>SUM(Q24:Q28)</f>
        <v>0</v>
      </c>
      <c r="R23" s="226"/>
      <c r="S23" s="226"/>
      <c r="T23" s="227"/>
      <c r="U23" s="226">
        <f>SUM(U24:U28)</f>
        <v>23.84</v>
      </c>
      <c r="AE23" t="s">
        <v>106</v>
      </c>
    </row>
    <row r="24" spans="1:60" ht="22.5" outlineLevel="1" x14ac:dyDescent="0.2">
      <c r="A24" s="213">
        <v>11</v>
      </c>
      <c r="B24" s="219" t="s">
        <v>135</v>
      </c>
      <c r="C24" s="264" t="s">
        <v>136</v>
      </c>
      <c r="D24" s="221" t="s">
        <v>109</v>
      </c>
      <c r="E24" s="228">
        <v>14</v>
      </c>
      <c r="F24" s="231"/>
      <c r="G24" s="232">
        <f>ROUND(E24*F24,2)</f>
        <v>0</v>
      </c>
      <c r="H24" s="231"/>
      <c r="I24" s="232">
        <f>ROUND(E24*H24,2)</f>
        <v>0</v>
      </c>
      <c r="J24" s="231"/>
      <c r="K24" s="232">
        <f>ROUND(E24*J24,2)</f>
        <v>0</v>
      </c>
      <c r="L24" s="232">
        <v>21</v>
      </c>
      <c r="M24" s="232">
        <f>G24*(1+L24/100)</f>
        <v>0</v>
      </c>
      <c r="N24" s="222">
        <v>0.74</v>
      </c>
      <c r="O24" s="222">
        <f>ROUND(E24*N24,5)</f>
        <v>10.36</v>
      </c>
      <c r="P24" s="222">
        <v>0</v>
      </c>
      <c r="Q24" s="222">
        <f>ROUND(E24*P24,5)</f>
        <v>0</v>
      </c>
      <c r="R24" s="222"/>
      <c r="S24" s="222"/>
      <c r="T24" s="223">
        <v>1.1000000000000001</v>
      </c>
      <c r="U24" s="222">
        <f>ROUND(E24*T24,2)</f>
        <v>15.4</v>
      </c>
      <c r="V24" s="212"/>
      <c r="W24" s="212"/>
      <c r="X24" s="212"/>
      <c r="Y24" s="212"/>
      <c r="Z24" s="212"/>
      <c r="AA24" s="212"/>
      <c r="AB24" s="212"/>
      <c r="AC24" s="212"/>
      <c r="AD24" s="212"/>
      <c r="AE24" s="212" t="s">
        <v>110</v>
      </c>
      <c r="AF24" s="212"/>
      <c r="AG24" s="212"/>
      <c r="AH24" s="212"/>
      <c r="AI24" s="212"/>
      <c r="AJ24" s="212"/>
      <c r="AK24" s="212"/>
      <c r="AL24" s="212"/>
      <c r="AM24" s="212"/>
      <c r="AN24" s="212"/>
      <c r="AO24" s="212"/>
      <c r="AP24" s="212"/>
      <c r="AQ24" s="212"/>
      <c r="AR24" s="212"/>
      <c r="AS24" s="212"/>
      <c r="AT24" s="212"/>
      <c r="AU24" s="212"/>
      <c r="AV24" s="212"/>
      <c r="AW24" s="212"/>
      <c r="AX24" s="212"/>
      <c r="AY24" s="212"/>
      <c r="AZ24" s="212"/>
      <c r="BA24" s="212"/>
      <c r="BB24" s="212"/>
      <c r="BC24" s="212"/>
      <c r="BD24" s="212"/>
      <c r="BE24" s="212"/>
      <c r="BF24" s="212"/>
      <c r="BG24" s="212"/>
      <c r="BH24" s="212"/>
    </row>
    <row r="25" spans="1:60" outlineLevel="1" x14ac:dyDescent="0.2">
      <c r="A25" s="213"/>
      <c r="B25" s="219"/>
      <c r="C25" s="265" t="s">
        <v>137</v>
      </c>
      <c r="D25" s="224"/>
      <c r="E25" s="229">
        <v>14</v>
      </c>
      <c r="F25" s="232"/>
      <c r="G25" s="232"/>
      <c r="H25" s="232"/>
      <c r="I25" s="232"/>
      <c r="J25" s="232"/>
      <c r="K25" s="232"/>
      <c r="L25" s="232"/>
      <c r="M25" s="232"/>
      <c r="N25" s="222"/>
      <c r="O25" s="222"/>
      <c r="P25" s="222"/>
      <c r="Q25" s="222"/>
      <c r="R25" s="222"/>
      <c r="S25" s="222"/>
      <c r="T25" s="223"/>
      <c r="U25" s="222"/>
      <c r="V25" s="212"/>
      <c r="W25" s="212"/>
      <c r="X25" s="212"/>
      <c r="Y25" s="212"/>
      <c r="Z25" s="212"/>
      <c r="AA25" s="212"/>
      <c r="AB25" s="212"/>
      <c r="AC25" s="212"/>
      <c r="AD25" s="212"/>
      <c r="AE25" s="212" t="s">
        <v>115</v>
      </c>
      <c r="AF25" s="212">
        <v>0</v>
      </c>
      <c r="AG25" s="212"/>
      <c r="AH25" s="212"/>
      <c r="AI25" s="212"/>
      <c r="AJ25" s="212"/>
      <c r="AK25" s="212"/>
      <c r="AL25" s="212"/>
      <c r="AM25" s="212"/>
      <c r="AN25" s="212"/>
      <c r="AO25" s="212"/>
      <c r="AP25" s="212"/>
      <c r="AQ25" s="212"/>
      <c r="AR25" s="212"/>
      <c r="AS25" s="212"/>
      <c r="AT25" s="212"/>
      <c r="AU25" s="212"/>
      <c r="AV25" s="212"/>
      <c r="AW25" s="212"/>
      <c r="AX25" s="212"/>
      <c r="AY25" s="212"/>
      <c r="AZ25" s="212"/>
      <c r="BA25" s="212"/>
      <c r="BB25" s="212"/>
      <c r="BC25" s="212"/>
      <c r="BD25" s="212"/>
      <c r="BE25" s="212"/>
      <c r="BF25" s="212"/>
      <c r="BG25" s="212"/>
      <c r="BH25" s="212"/>
    </row>
    <row r="26" spans="1:60" outlineLevel="1" x14ac:dyDescent="0.2">
      <c r="A26" s="213">
        <v>12</v>
      </c>
      <c r="B26" s="219" t="s">
        <v>138</v>
      </c>
      <c r="C26" s="264" t="s">
        <v>139</v>
      </c>
      <c r="D26" s="221" t="s">
        <v>113</v>
      </c>
      <c r="E26" s="228">
        <v>3.78</v>
      </c>
      <c r="F26" s="231"/>
      <c r="G26" s="232">
        <f>ROUND(E26*F26,2)</f>
        <v>0</v>
      </c>
      <c r="H26" s="231"/>
      <c r="I26" s="232">
        <f>ROUND(E26*H26,2)</f>
        <v>0</v>
      </c>
      <c r="J26" s="231"/>
      <c r="K26" s="232">
        <f>ROUND(E26*J26,2)</f>
        <v>0</v>
      </c>
      <c r="L26" s="232">
        <v>21</v>
      </c>
      <c r="M26" s="232">
        <f>G26*(1+L26/100)</f>
        <v>0</v>
      </c>
      <c r="N26" s="222">
        <v>2.5249999999999999</v>
      </c>
      <c r="O26" s="222">
        <f>ROUND(E26*N26,5)</f>
        <v>9.5444999999999993</v>
      </c>
      <c r="P26" s="222">
        <v>0</v>
      </c>
      <c r="Q26" s="222">
        <f>ROUND(E26*P26,5)</f>
        <v>0</v>
      </c>
      <c r="R26" s="222"/>
      <c r="S26" s="222"/>
      <c r="T26" s="223">
        <v>0.47699999999999998</v>
      </c>
      <c r="U26" s="222">
        <f>ROUND(E26*T26,2)</f>
        <v>1.8</v>
      </c>
      <c r="V26" s="212"/>
      <c r="W26" s="212"/>
      <c r="X26" s="212"/>
      <c r="Y26" s="212"/>
      <c r="Z26" s="212"/>
      <c r="AA26" s="212"/>
      <c r="AB26" s="212"/>
      <c r="AC26" s="212"/>
      <c r="AD26" s="212"/>
      <c r="AE26" s="212" t="s">
        <v>110</v>
      </c>
      <c r="AF26" s="212"/>
      <c r="AG26" s="212"/>
      <c r="AH26" s="212"/>
      <c r="AI26" s="212"/>
      <c r="AJ26" s="212"/>
      <c r="AK26" s="212"/>
      <c r="AL26" s="212"/>
      <c r="AM26" s="212"/>
      <c r="AN26" s="212"/>
      <c r="AO26" s="212"/>
      <c r="AP26" s="212"/>
      <c r="AQ26" s="212"/>
      <c r="AR26" s="212"/>
      <c r="AS26" s="212"/>
      <c r="AT26" s="212"/>
      <c r="AU26" s="212"/>
      <c r="AV26" s="212"/>
      <c r="AW26" s="212"/>
      <c r="AX26" s="212"/>
      <c r="AY26" s="212"/>
      <c r="AZ26" s="212"/>
      <c r="BA26" s="212"/>
      <c r="BB26" s="212"/>
      <c r="BC26" s="212"/>
      <c r="BD26" s="212"/>
      <c r="BE26" s="212"/>
      <c r="BF26" s="212"/>
      <c r="BG26" s="212"/>
      <c r="BH26" s="212"/>
    </row>
    <row r="27" spans="1:60" outlineLevel="1" x14ac:dyDescent="0.2">
      <c r="A27" s="213"/>
      <c r="B27" s="219"/>
      <c r="C27" s="265" t="s">
        <v>140</v>
      </c>
      <c r="D27" s="224"/>
      <c r="E27" s="229">
        <v>3.78</v>
      </c>
      <c r="F27" s="232"/>
      <c r="G27" s="232"/>
      <c r="H27" s="232"/>
      <c r="I27" s="232"/>
      <c r="J27" s="232"/>
      <c r="K27" s="232"/>
      <c r="L27" s="232"/>
      <c r="M27" s="232"/>
      <c r="N27" s="222"/>
      <c r="O27" s="222"/>
      <c r="P27" s="222"/>
      <c r="Q27" s="222"/>
      <c r="R27" s="222"/>
      <c r="S27" s="222"/>
      <c r="T27" s="223"/>
      <c r="U27" s="222"/>
      <c r="V27" s="212"/>
      <c r="W27" s="212"/>
      <c r="X27" s="212"/>
      <c r="Y27" s="212"/>
      <c r="Z27" s="212"/>
      <c r="AA27" s="212"/>
      <c r="AB27" s="212"/>
      <c r="AC27" s="212"/>
      <c r="AD27" s="212"/>
      <c r="AE27" s="212" t="s">
        <v>115</v>
      </c>
      <c r="AF27" s="212">
        <v>0</v>
      </c>
      <c r="AG27" s="212"/>
      <c r="AH27" s="212"/>
      <c r="AI27" s="212"/>
      <c r="AJ27" s="212"/>
      <c r="AK27" s="212"/>
      <c r="AL27" s="212"/>
      <c r="AM27" s="212"/>
      <c r="AN27" s="212"/>
      <c r="AO27" s="212"/>
      <c r="AP27" s="212"/>
      <c r="AQ27" s="212"/>
      <c r="AR27" s="212"/>
      <c r="AS27" s="212"/>
      <c r="AT27" s="212"/>
      <c r="AU27" s="212"/>
      <c r="AV27" s="212"/>
      <c r="AW27" s="212"/>
      <c r="AX27" s="212"/>
      <c r="AY27" s="212"/>
      <c r="AZ27" s="212"/>
      <c r="BA27" s="212"/>
      <c r="BB27" s="212"/>
      <c r="BC27" s="212"/>
      <c r="BD27" s="212"/>
      <c r="BE27" s="212"/>
      <c r="BF27" s="212"/>
      <c r="BG27" s="212"/>
      <c r="BH27" s="212"/>
    </row>
    <row r="28" spans="1:60" ht="22.5" outlineLevel="1" x14ac:dyDescent="0.2">
      <c r="A28" s="213">
        <v>13</v>
      </c>
      <c r="B28" s="219" t="s">
        <v>141</v>
      </c>
      <c r="C28" s="264" t="s">
        <v>142</v>
      </c>
      <c r="D28" s="221" t="s">
        <v>143</v>
      </c>
      <c r="E28" s="228">
        <v>0.16</v>
      </c>
      <c r="F28" s="231"/>
      <c r="G28" s="232">
        <f>ROUND(E28*F28,2)</f>
        <v>0</v>
      </c>
      <c r="H28" s="231"/>
      <c r="I28" s="232">
        <f>ROUND(E28*H28,2)</f>
        <v>0</v>
      </c>
      <c r="J28" s="231"/>
      <c r="K28" s="232">
        <f>ROUND(E28*J28,2)</f>
        <v>0</v>
      </c>
      <c r="L28" s="232">
        <v>21</v>
      </c>
      <c r="M28" s="232">
        <f>G28*(1+L28/100)</f>
        <v>0</v>
      </c>
      <c r="N28" s="222">
        <v>1.00349</v>
      </c>
      <c r="O28" s="222">
        <f>ROUND(E28*N28,5)</f>
        <v>0.16056000000000001</v>
      </c>
      <c r="P28" s="222">
        <v>0</v>
      </c>
      <c r="Q28" s="222">
        <f>ROUND(E28*P28,5)</f>
        <v>0</v>
      </c>
      <c r="R28" s="222"/>
      <c r="S28" s="222"/>
      <c r="T28" s="223">
        <v>41.496000000000002</v>
      </c>
      <c r="U28" s="222">
        <f>ROUND(E28*T28,2)</f>
        <v>6.64</v>
      </c>
      <c r="V28" s="212"/>
      <c r="W28" s="212"/>
      <c r="X28" s="212"/>
      <c r="Y28" s="212"/>
      <c r="Z28" s="212"/>
      <c r="AA28" s="212"/>
      <c r="AB28" s="212"/>
      <c r="AC28" s="212"/>
      <c r="AD28" s="212"/>
      <c r="AE28" s="212" t="s">
        <v>110</v>
      </c>
      <c r="AF28" s="212"/>
      <c r="AG28" s="212"/>
      <c r="AH28" s="212"/>
      <c r="AI28" s="212"/>
      <c r="AJ28" s="212"/>
      <c r="AK28" s="212"/>
      <c r="AL28" s="212"/>
      <c r="AM28" s="212"/>
      <c r="AN28" s="212"/>
      <c r="AO28" s="212"/>
      <c r="AP28" s="212"/>
      <c r="AQ28" s="212"/>
      <c r="AR28" s="212"/>
      <c r="AS28" s="212"/>
      <c r="AT28" s="212"/>
      <c r="AU28" s="212"/>
      <c r="AV28" s="212"/>
      <c r="AW28" s="212"/>
      <c r="AX28" s="212"/>
      <c r="AY28" s="212"/>
      <c r="AZ28" s="212"/>
      <c r="BA28" s="212"/>
      <c r="BB28" s="212"/>
      <c r="BC28" s="212"/>
      <c r="BD28" s="212"/>
      <c r="BE28" s="212"/>
      <c r="BF28" s="212"/>
      <c r="BG28" s="212"/>
      <c r="BH28" s="212"/>
    </row>
    <row r="29" spans="1:60" x14ac:dyDescent="0.2">
      <c r="A29" s="214" t="s">
        <v>105</v>
      </c>
      <c r="B29" s="220" t="s">
        <v>60</v>
      </c>
      <c r="C29" s="266" t="s">
        <v>61</v>
      </c>
      <c r="D29" s="225"/>
      <c r="E29" s="230"/>
      <c r="F29" s="233"/>
      <c r="G29" s="233">
        <f>SUMIF(AE30:AE37,"&lt;&gt;NOR",G30:G37)</f>
        <v>0</v>
      </c>
      <c r="H29" s="233"/>
      <c r="I29" s="233">
        <f>SUM(I30:I37)</f>
        <v>0</v>
      </c>
      <c r="J29" s="233"/>
      <c r="K29" s="233">
        <f>SUM(K30:K37)</f>
        <v>0</v>
      </c>
      <c r="L29" s="233"/>
      <c r="M29" s="233">
        <f>SUM(M30:M37)</f>
        <v>0</v>
      </c>
      <c r="N29" s="226"/>
      <c r="O29" s="226">
        <f>SUM(O30:O37)</f>
        <v>64.650360000000006</v>
      </c>
      <c r="P29" s="226"/>
      <c r="Q29" s="226">
        <f>SUM(Q30:Q37)</f>
        <v>0</v>
      </c>
      <c r="R29" s="226"/>
      <c r="S29" s="226"/>
      <c r="T29" s="227"/>
      <c r="U29" s="226">
        <f>SUM(U30:U37)</f>
        <v>46.580000000000005</v>
      </c>
      <c r="AE29" t="s">
        <v>106</v>
      </c>
    </row>
    <row r="30" spans="1:60" ht="22.5" outlineLevel="1" x14ac:dyDescent="0.2">
      <c r="A30" s="213">
        <v>14</v>
      </c>
      <c r="B30" s="219" t="s">
        <v>144</v>
      </c>
      <c r="C30" s="264" t="s">
        <v>145</v>
      </c>
      <c r="D30" s="221" t="s">
        <v>109</v>
      </c>
      <c r="E30" s="228">
        <v>70</v>
      </c>
      <c r="F30" s="231"/>
      <c r="G30" s="232">
        <f>ROUND(E30*F30,2)</f>
        <v>0</v>
      </c>
      <c r="H30" s="231"/>
      <c r="I30" s="232">
        <f>ROUND(E30*H30,2)</f>
        <v>0</v>
      </c>
      <c r="J30" s="231"/>
      <c r="K30" s="232">
        <f>ROUND(E30*J30,2)</f>
        <v>0</v>
      </c>
      <c r="L30" s="232">
        <v>21</v>
      </c>
      <c r="M30" s="232">
        <f>G30*(1+L30/100)</f>
        <v>0</v>
      </c>
      <c r="N30" s="222">
        <v>0.60104000000000002</v>
      </c>
      <c r="O30" s="222">
        <f>ROUND(E30*N30,5)</f>
        <v>42.072800000000001</v>
      </c>
      <c r="P30" s="222">
        <v>0</v>
      </c>
      <c r="Q30" s="222">
        <f>ROUND(E30*P30,5)</f>
        <v>0</v>
      </c>
      <c r="R30" s="222"/>
      <c r="S30" s="222"/>
      <c r="T30" s="223">
        <v>5.8999999999999997E-2</v>
      </c>
      <c r="U30" s="222">
        <f>ROUND(E30*T30,2)</f>
        <v>4.13</v>
      </c>
      <c r="V30" s="212"/>
      <c r="W30" s="212"/>
      <c r="X30" s="212"/>
      <c r="Y30" s="212"/>
      <c r="Z30" s="212"/>
      <c r="AA30" s="212"/>
      <c r="AB30" s="212"/>
      <c r="AC30" s="212"/>
      <c r="AD30" s="212"/>
      <c r="AE30" s="212" t="s">
        <v>110</v>
      </c>
      <c r="AF30" s="212"/>
      <c r="AG30" s="212"/>
      <c r="AH30" s="212"/>
      <c r="AI30" s="212"/>
      <c r="AJ30" s="212"/>
      <c r="AK30" s="212"/>
      <c r="AL30" s="212"/>
      <c r="AM30" s="212"/>
      <c r="AN30" s="212"/>
      <c r="AO30" s="212"/>
      <c r="AP30" s="212"/>
      <c r="AQ30" s="212"/>
      <c r="AR30" s="212"/>
      <c r="AS30" s="212"/>
      <c r="AT30" s="212"/>
      <c r="AU30" s="212"/>
      <c r="AV30" s="212"/>
      <c r="AW30" s="212"/>
      <c r="AX30" s="212"/>
      <c r="AY30" s="212"/>
      <c r="AZ30" s="212"/>
      <c r="BA30" s="212"/>
      <c r="BB30" s="212"/>
      <c r="BC30" s="212"/>
      <c r="BD30" s="212"/>
      <c r="BE30" s="212"/>
      <c r="BF30" s="212"/>
      <c r="BG30" s="212"/>
      <c r="BH30" s="212"/>
    </row>
    <row r="31" spans="1:60" outlineLevel="1" x14ac:dyDescent="0.2">
      <c r="A31" s="213">
        <v>15</v>
      </c>
      <c r="B31" s="219" t="s">
        <v>146</v>
      </c>
      <c r="C31" s="264" t="s">
        <v>147</v>
      </c>
      <c r="D31" s="221" t="s">
        <v>109</v>
      </c>
      <c r="E31" s="228">
        <v>70</v>
      </c>
      <c r="F31" s="231"/>
      <c r="G31" s="232">
        <f>ROUND(E31*F31,2)</f>
        <v>0</v>
      </c>
      <c r="H31" s="231"/>
      <c r="I31" s="232">
        <f>ROUND(E31*H31,2)</f>
        <v>0</v>
      </c>
      <c r="J31" s="231"/>
      <c r="K31" s="232">
        <f>ROUND(E31*J31,2)</f>
        <v>0</v>
      </c>
      <c r="L31" s="232">
        <v>21</v>
      </c>
      <c r="M31" s="232">
        <f>G31*(1+L31/100)</f>
        <v>0</v>
      </c>
      <c r="N31" s="222">
        <v>9.2799999999999994E-2</v>
      </c>
      <c r="O31" s="222">
        <f>ROUND(E31*N31,5)</f>
        <v>6.4960000000000004</v>
      </c>
      <c r="P31" s="222">
        <v>0</v>
      </c>
      <c r="Q31" s="222">
        <f>ROUND(E31*P31,5)</f>
        <v>0</v>
      </c>
      <c r="R31" s="222"/>
      <c r="S31" s="222"/>
      <c r="T31" s="223">
        <v>0.47799999999999998</v>
      </c>
      <c r="U31" s="222">
        <f>ROUND(E31*T31,2)</f>
        <v>33.46</v>
      </c>
      <c r="V31" s="212"/>
      <c r="W31" s="212"/>
      <c r="X31" s="212"/>
      <c r="Y31" s="212"/>
      <c r="Z31" s="212"/>
      <c r="AA31" s="212"/>
      <c r="AB31" s="212"/>
      <c r="AC31" s="212"/>
      <c r="AD31" s="212"/>
      <c r="AE31" s="212" t="s">
        <v>110</v>
      </c>
      <c r="AF31" s="212"/>
      <c r="AG31" s="212"/>
      <c r="AH31" s="212"/>
      <c r="AI31" s="212"/>
      <c r="AJ31" s="212"/>
      <c r="AK31" s="212"/>
      <c r="AL31" s="212"/>
      <c r="AM31" s="212"/>
      <c r="AN31" s="212"/>
      <c r="AO31" s="212"/>
      <c r="AP31" s="212"/>
      <c r="AQ31" s="212"/>
      <c r="AR31" s="212"/>
      <c r="AS31" s="212"/>
      <c r="AT31" s="212"/>
      <c r="AU31" s="212"/>
      <c r="AV31" s="212"/>
      <c r="AW31" s="212"/>
      <c r="AX31" s="212"/>
      <c r="AY31" s="212"/>
      <c r="AZ31" s="212"/>
      <c r="BA31" s="212"/>
      <c r="BB31" s="212"/>
      <c r="BC31" s="212"/>
      <c r="BD31" s="212"/>
      <c r="BE31" s="212"/>
      <c r="BF31" s="212"/>
      <c r="BG31" s="212"/>
      <c r="BH31" s="212"/>
    </row>
    <row r="32" spans="1:60" outlineLevel="1" x14ac:dyDescent="0.2">
      <c r="A32" s="213">
        <v>16</v>
      </c>
      <c r="B32" s="219" t="s">
        <v>148</v>
      </c>
      <c r="C32" s="264" t="s">
        <v>149</v>
      </c>
      <c r="D32" s="221" t="s">
        <v>150</v>
      </c>
      <c r="E32" s="228">
        <v>18</v>
      </c>
      <c r="F32" s="231"/>
      <c r="G32" s="232">
        <f>ROUND(E32*F32,2)</f>
        <v>0</v>
      </c>
      <c r="H32" s="231"/>
      <c r="I32" s="232">
        <f>ROUND(E32*H32,2)</f>
        <v>0</v>
      </c>
      <c r="J32" s="231"/>
      <c r="K32" s="232">
        <f>ROUND(E32*J32,2)</f>
        <v>0</v>
      </c>
      <c r="L32" s="232">
        <v>21</v>
      </c>
      <c r="M32" s="232">
        <f>G32*(1+L32/100)</f>
        <v>0</v>
      </c>
      <c r="N32" s="222">
        <v>3.6000000000000002E-4</v>
      </c>
      <c r="O32" s="222">
        <f>ROUND(E32*N32,5)</f>
        <v>6.4799999999999996E-3</v>
      </c>
      <c r="P32" s="222">
        <v>0</v>
      </c>
      <c r="Q32" s="222">
        <f>ROUND(E32*P32,5)</f>
        <v>0</v>
      </c>
      <c r="R32" s="222"/>
      <c r="S32" s="222"/>
      <c r="T32" s="223">
        <v>0.43</v>
      </c>
      <c r="U32" s="222">
        <f>ROUND(E32*T32,2)</f>
        <v>7.74</v>
      </c>
      <c r="V32" s="212"/>
      <c r="W32" s="212"/>
      <c r="X32" s="212"/>
      <c r="Y32" s="212"/>
      <c r="Z32" s="212"/>
      <c r="AA32" s="212"/>
      <c r="AB32" s="212"/>
      <c r="AC32" s="212"/>
      <c r="AD32" s="212"/>
      <c r="AE32" s="212" t="s">
        <v>110</v>
      </c>
      <c r="AF32" s="212"/>
      <c r="AG32" s="212"/>
      <c r="AH32" s="212"/>
      <c r="AI32" s="212"/>
      <c r="AJ32" s="212"/>
      <c r="AK32" s="212"/>
      <c r="AL32" s="212"/>
      <c r="AM32" s="212"/>
      <c r="AN32" s="212"/>
      <c r="AO32" s="212"/>
      <c r="AP32" s="212"/>
      <c r="AQ32" s="212"/>
      <c r="AR32" s="212"/>
      <c r="AS32" s="212"/>
      <c r="AT32" s="212"/>
      <c r="AU32" s="212"/>
      <c r="AV32" s="212"/>
      <c r="AW32" s="212"/>
      <c r="AX32" s="212"/>
      <c r="AY32" s="212"/>
      <c r="AZ32" s="212"/>
      <c r="BA32" s="212"/>
      <c r="BB32" s="212"/>
      <c r="BC32" s="212"/>
      <c r="BD32" s="212"/>
      <c r="BE32" s="212"/>
      <c r="BF32" s="212"/>
      <c r="BG32" s="212"/>
      <c r="BH32" s="212"/>
    </row>
    <row r="33" spans="1:60" ht="22.5" outlineLevel="1" x14ac:dyDescent="0.2">
      <c r="A33" s="213">
        <v>17</v>
      </c>
      <c r="B33" s="219" t="s">
        <v>151</v>
      </c>
      <c r="C33" s="264" t="s">
        <v>152</v>
      </c>
      <c r="D33" s="221" t="s">
        <v>109</v>
      </c>
      <c r="E33" s="228">
        <v>73.5</v>
      </c>
      <c r="F33" s="231"/>
      <c r="G33" s="232">
        <f>ROUND(E33*F33,2)</f>
        <v>0</v>
      </c>
      <c r="H33" s="231"/>
      <c r="I33" s="232">
        <f>ROUND(E33*H33,2)</f>
        <v>0</v>
      </c>
      <c r="J33" s="231"/>
      <c r="K33" s="232">
        <f>ROUND(E33*J33,2)</f>
        <v>0</v>
      </c>
      <c r="L33" s="232">
        <v>21</v>
      </c>
      <c r="M33" s="232">
        <f>G33*(1+L33/100)</f>
        <v>0</v>
      </c>
      <c r="N33" s="222">
        <v>0.17244999999999999</v>
      </c>
      <c r="O33" s="222">
        <f>ROUND(E33*N33,5)</f>
        <v>12.675079999999999</v>
      </c>
      <c r="P33" s="222">
        <v>0</v>
      </c>
      <c r="Q33" s="222">
        <f>ROUND(E33*P33,5)</f>
        <v>0</v>
      </c>
      <c r="R33" s="222"/>
      <c r="S33" s="222"/>
      <c r="T33" s="223">
        <v>0</v>
      </c>
      <c r="U33" s="222">
        <f>ROUND(E33*T33,2)</f>
        <v>0</v>
      </c>
      <c r="V33" s="212"/>
      <c r="W33" s="212"/>
      <c r="X33" s="212"/>
      <c r="Y33" s="212"/>
      <c r="Z33" s="212"/>
      <c r="AA33" s="212"/>
      <c r="AB33" s="212"/>
      <c r="AC33" s="212"/>
      <c r="AD33" s="212"/>
      <c r="AE33" s="212" t="s">
        <v>153</v>
      </c>
      <c r="AF33" s="212"/>
      <c r="AG33" s="212"/>
      <c r="AH33" s="212"/>
      <c r="AI33" s="212"/>
      <c r="AJ33" s="212"/>
      <c r="AK33" s="212"/>
      <c r="AL33" s="212"/>
      <c r="AM33" s="212"/>
      <c r="AN33" s="212"/>
      <c r="AO33" s="212"/>
      <c r="AP33" s="212"/>
      <c r="AQ33" s="212"/>
      <c r="AR33" s="212"/>
      <c r="AS33" s="212"/>
      <c r="AT33" s="212"/>
      <c r="AU33" s="212"/>
      <c r="AV33" s="212"/>
      <c r="AW33" s="212"/>
      <c r="AX33" s="212"/>
      <c r="AY33" s="212"/>
      <c r="AZ33" s="212"/>
      <c r="BA33" s="212"/>
      <c r="BB33" s="212"/>
      <c r="BC33" s="212"/>
      <c r="BD33" s="212"/>
      <c r="BE33" s="212"/>
      <c r="BF33" s="212"/>
      <c r="BG33" s="212"/>
      <c r="BH33" s="212"/>
    </row>
    <row r="34" spans="1:60" outlineLevel="1" x14ac:dyDescent="0.2">
      <c r="A34" s="213"/>
      <c r="B34" s="219"/>
      <c r="C34" s="265" t="s">
        <v>154</v>
      </c>
      <c r="D34" s="224"/>
      <c r="E34" s="229">
        <v>73.5</v>
      </c>
      <c r="F34" s="232"/>
      <c r="G34" s="232"/>
      <c r="H34" s="232"/>
      <c r="I34" s="232"/>
      <c r="J34" s="232"/>
      <c r="K34" s="232"/>
      <c r="L34" s="232"/>
      <c r="M34" s="232"/>
      <c r="N34" s="222"/>
      <c r="O34" s="222"/>
      <c r="P34" s="222"/>
      <c r="Q34" s="222"/>
      <c r="R34" s="222"/>
      <c r="S34" s="222"/>
      <c r="T34" s="223"/>
      <c r="U34" s="222"/>
      <c r="V34" s="212"/>
      <c r="W34" s="212"/>
      <c r="X34" s="212"/>
      <c r="Y34" s="212"/>
      <c r="Z34" s="212"/>
      <c r="AA34" s="212"/>
      <c r="AB34" s="212"/>
      <c r="AC34" s="212"/>
      <c r="AD34" s="212"/>
      <c r="AE34" s="212" t="s">
        <v>115</v>
      </c>
      <c r="AF34" s="212">
        <v>0</v>
      </c>
      <c r="AG34" s="212"/>
      <c r="AH34" s="212"/>
      <c r="AI34" s="212"/>
      <c r="AJ34" s="212"/>
      <c r="AK34" s="212"/>
      <c r="AL34" s="212"/>
      <c r="AM34" s="212"/>
      <c r="AN34" s="212"/>
      <c r="AO34" s="212"/>
      <c r="AP34" s="212"/>
      <c r="AQ34" s="212"/>
      <c r="AR34" s="212"/>
      <c r="AS34" s="212"/>
      <c r="AT34" s="212"/>
      <c r="AU34" s="212"/>
      <c r="AV34" s="212"/>
      <c r="AW34" s="212"/>
      <c r="AX34" s="212"/>
      <c r="AY34" s="212"/>
      <c r="AZ34" s="212"/>
      <c r="BA34" s="212"/>
      <c r="BB34" s="212"/>
      <c r="BC34" s="212"/>
      <c r="BD34" s="212"/>
      <c r="BE34" s="212"/>
      <c r="BF34" s="212"/>
      <c r="BG34" s="212"/>
      <c r="BH34" s="212"/>
    </row>
    <row r="35" spans="1:60" outlineLevel="1" x14ac:dyDescent="0.2">
      <c r="A35" s="213">
        <v>18</v>
      </c>
      <c r="B35" s="219" t="s">
        <v>155</v>
      </c>
      <c r="C35" s="264" t="s">
        <v>156</v>
      </c>
      <c r="D35" s="221" t="s">
        <v>109</v>
      </c>
      <c r="E35" s="228">
        <v>12.5</v>
      </c>
      <c r="F35" s="231"/>
      <c r="G35" s="232">
        <f>ROUND(E35*F35,2)</f>
        <v>0</v>
      </c>
      <c r="H35" s="231"/>
      <c r="I35" s="232">
        <f>ROUND(E35*H35,2)</f>
        <v>0</v>
      </c>
      <c r="J35" s="231"/>
      <c r="K35" s="232">
        <f>ROUND(E35*J35,2)</f>
        <v>0</v>
      </c>
      <c r="L35" s="232">
        <v>21</v>
      </c>
      <c r="M35" s="232">
        <f>G35*(1+L35/100)</f>
        <v>0</v>
      </c>
      <c r="N35" s="222">
        <v>0.08</v>
      </c>
      <c r="O35" s="222">
        <f>ROUND(E35*N35,5)</f>
        <v>1</v>
      </c>
      <c r="P35" s="222">
        <v>0</v>
      </c>
      <c r="Q35" s="222">
        <f>ROUND(E35*P35,5)</f>
        <v>0</v>
      </c>
      <c r="R35" s="222"/>
      <c r="S35" s="222"/>
      <c r="T35" s="223">
        <v>0.1</v>
      </c>
      <c r="U35" s="222">
        <f>ROUND(E35*T35,2)</f>
        <v>1.25</v>
      </c>
      <c r="V35" s="212"/>
      <c r="W35" s="212"/>
      <c r="X35" s="212"/>
      <c r="Y35" s="212"/>
      <c r="Z35" s="212"/>
      <c r="AA35" s="212"/>
      <c r="AB35" s="212"/>
      <c r="AC35" s="212"/>
      <c r="AD35" s="212"/>
      <c r="AE35" s="212" t="s">
        <v>110</v>
      </c>
      <c r="AF35" s="212"/>
      <c r="AG35" s="212"/>
      <c r="AH35" s="212"/>
      <c r="AI35" s="212"/>
      <c r="AJ35" s="212"/>
      <c r="AK35" s="212"/>
      <c r="AL35" s="212"/>
      <c r="AM35" s="212"/>
      <c r="AN35" s="212"/>
      <c r="AO35" s="212"/>
      <c r="AP35" s="212"/>
      <c r="AQ35" s="212"/>
      <c r="AR35" s="212"/>
      <c r="AS35" s="212"/>
      <c r="AT35" s="212"/>
      <c r="AU35" s="212"/>
      <c r="AV35" s="212"/>
      <c r="AW35" s="212"/>
      <c r="AX35" s="212"/>
      <c r="AY35" s="212"/>
      <c r="AZ35" s="212"/>
      <c r="BA35" s="212"/>
      <c r="BB35" s="212"/>
      <c r="BC35" s="212"/>
      <c r="BD35" s="212"/>
      <c r="BE35" s="212"/>
      <c r="BF35" s="212"/>
      <c r="BG35" s="212"/>
      <c r="BH35" s="212"/>
    </row>
    <row r="36" spans="1:60" outlineLevel="1" x14ac:dyDescent="0.2">
      <c r="A36" s="213"/>
      <c r="B36" s="219"/>
      <c r="C36" s="265" t="s">
        <v>157</v>
      </c>
      <c r="D36" s="224"/>
      <c r="E36" s="229">
        <v>12.5</v>
      </c>
      <c r="F36" s="232"/>
      <c r="G36" s="232"/>
      <c r="H36" s="232"/>
      <c r="I36" s="232"/>
      <c r="J36" s="232"/>
      <c r="K36" s="232"/>
      <c r="L36" s="232"/>
      <c r="M36" s="232"/>
      <c r="N36" s="222"/>
      <c r="O36" s="222"/>
      <c r="P36" s="222"/>
      <c r="Q36" s="222"/>
      <c r="R36" s="222"/>
      <c r="S36" s="222"/>
      <c r="T36" s="223"/>
      <c r="U36" s="222"/>
      <c r="V36" s="212"/>
      <c r="W36" s="212"/>
      <c r="X36" s="212"/>
      <c r="Y36" s="212"/>
      <c r="Z36" s="212"/>
      <c r="AA36" s="212"/>
      <c r="AB36" s="212"/>
      <c r="AC36" s="212"/>
      <c r="AD36" s="212"/>
      <c r="AE36" s="212" t="s">
        <v>115</v>
      </c>
      <c r="AF36" s="212">
        <v>0</v>
      </c>
      <c r="AG36" s="212"/>
      <c r="AH36" s="212"/>
      <c r="AI36" s="212"/>
      <c r="AJ36" s="212"/>
      <c r="AK36" s="212"/>
      <c r="AL36" s="212"/>
      <c r="AM36" s="212"/>
      <c r="AN36" s="212"/>
      <c r="AO36" s="212"/>
      <c r="AP36" s="212"/>
      <c r="AQ36" s="212"/>
      <c r="AR36" s="212"/>
      <c r="AS36" s="212"/>
      <c r="AT36" s="212"/>
      <c r="AU36" s="212"/>
      <c r="AV36" s="212"/>
      <c r="AW36" s="212"/>
      <c r="AX36" s="212"/>
      <c r="AY36" s="212"/>
      <c r="AZ36" s="212"/>
      <c r="BA36" s="212"/>
      <c r="BB36" s="212"/>
      <c r="BC36" s="212"/>
      <c r="BD36" s="212"/>
      <c r="BE36" s="212"/>
      <c r="BF36" s="212"/>
      <c r="BG36" s="212"/>
      <c r="BH36" s="212"/>
    </row>
    <row r="37" spans="1:60" outlineLevel="1" x14ac:dyDescent="0.2">
      <c r="A37" s="213">
        <v>19</v>
      </c>
      <c r="B37" s="219" t="s">
        <v>158</v>
      </c>
      <c r="C37" s="264" t="s">
        <v>159</v>
      </c>
      <c r="D37" s="221" t="s">
        <v>113</v>
      </c>
      <c r="E37" s="228">
        <v>1.5</v>
      </c>
      <c r="F37" s="231"/>
      <c r="G37" s="232">
        <f>ROUND(E37*F37,2)</f>
        <v>0</v>
      </c>
      <c r="H37" s="231"/>
      <c r="I37" s="232">
        <f>ROUND(E37*H37,2)</f>
        <v>0</v>
      </c>
      <c r="J37" s="231"/>
      <c r="K37" s="232">
        <f>ROUND(E37*J37,2)</f>
        <v>0</v>
      </c>
      <c r="L37" s="232">
        <v>21</v>
      </c>
      <c r="M37" s="232">
        <f>G37*(1+L37/100)</f>
        <v>0</v>
      </c>
      <c r="N37" s="222">
        <v>1.6</v>
      </c>
      <c r="O37" s="222">
        <f>ROUND(E37*N37,5)</f>
        <v>2.4</v>
      </c>
      <c r="P37" s="222">
        <v>0</v>
      </c>
      <c r="Q37" s="222">
        <f>ROUND(E37*P37,5)</f>
        <v>0</v>
      </c>
      <c r="R37" s="222"/>
      <c r="S37" s="222"/>
      <c r="T37" s="223">
        <v>0</v>
      </c>
      <c r="U37" s="222">
        <f>ROUND(E37*T37,2)</f>
        <v>0</v>
      </c>
      <c r="V37" s="212"/>
      <c r="W37" s="212"/>
      <c r="X37" s="212"/>
      <c r="Y37" s="212"/>
      <c r="Z37" s="212"/>
      <c r="AA37" s="212"/>
      <c r="AB37" s="212"/>
      <c r="AC37" s="212"/>
      <c r="AD37" s="212"/>
      <c r="AE37" s="212" t="s">
        <v>153</v>
      </c>
      <c r="AF37" s="212"/>
      <c r="AG37" s="212"/>
      <c r="AH37" s="212"/>
      <c r="AI37" s="212"/>
      <c r="AJ37" s="212"/>
      <c r="AK37" s="212"/>
      <c r="AL37" s="212"/>
      <c r="AM37" s="212"/>
      <c r="AN37" s="212"/>
      <c r="AO37" s="212"/>
      <c r="AP37" s="212"/>
      <c r="AQ37" s="212"/>
      <c r="AR37" s="212"/>
      <c r="AS37" s="212"/>
      <c r="AT37" s="212"/>
      <c r="AU37" s="212"/>
      <c r="AV37" s="212"/>
      <c r="AW37" s="212"/>
      <c r="AX37" s="212"/>
      <c r="AY37" s="212"/>
      <c r="AZ37" s="212"/>
      <c r="BA37" s="212"/>
      <c r="BB37" s="212"/>
      <c r="BC37" s="212"/>
      <c r="BD37" s="212"/>
      <c r="BE37" s="212"/>
      <c r="BF37" s="212"/>
      <c r="BG37" s="212"/>
      <c r="BH37" s="212"/>
    </row>
    <row r="38" spans="1:60" x14ac:dyDescent="0.2">
      <c r="A38" s="214" t="s">
        <v>105</v>
      </c>
      <c r="B38" s="220" t="s">
        <v>62</v>
      </c>
      <c r="C38" s="266" t="s">
        <v>63</v>
      </c>
      <c r="D38" s="225"/>
      <c r="E38" s="230"/>
      <c r="F38" s="233"/>
      <c r="G38" s="233">
        <f>SUMIF(AE39:AE40,"&lt;&gt;NOR",G39:G40)</f>
        <v>0</v>
      </c>
      <c r="H38" s="233"/>
      <c r="I38" s="233">
        <f>SUM(I39:I40)</f>
        <v>0</v>
      </c>
      <c r="J38" s="233"/>
      <c r="K38" s="233">
        <f>SUM(K39:K40)</f>
        <v>0</v>
      </c>
      <c r="L38" s="233"/>
      <c r="M38" s="233">
        <f>SUM(M39:M40)</f>
        <v>0</v>
      </c>
      <c r="N38" s="226"/>
      <c r="O38" s="226">
        <f>SUM(O39:O40)</f>
        <v>0.16819999999999999</v>
      </c>
      <c r="P38" s="226"/>
      <c r="Q38" s="226">
        <f>SUM(Q39:Q40)</f>
        <v>0.11799999999999999</v>
      </c>
      <c r="R38" s="226"/>
      <c r="S38" s="226"/>
      <c r="T38" s="227"/>
      <c r="U38" s="226">
        <f>SUM(U39:U40)</f>
        <v>4.4400000000000004</v>
      </c>
      <c r="AE38" t="s">
        <v>106</v>
      </c>
    </row>
    <row r="39" spans="1:60" outlineLevel="1" x14ac:dyDescent="0.2">
      <c r="A39" s="213">
        <v>20</v>
      </c>
      <c r="B39" s="219" t="s">
        <v>160</v>
      </c>
      <c r="C39" s="264" t="s">
        <v>161</v>
      </c>
      <c r="D39" s="221" t="s">
        <v>109</v>
      </c>
      <c r="E39" s="228">
        <v>2</v>
      </c>
      <c r="F39" s="231"/>
      <c r="G39" s="232">
        <f>ROUND(E39*F39,2)</f>
        <v>0</v>
      </c>
      <c r="H39" s="231"/>
      <c r="I39" s="232">
        <f>ROUND(E39*H39,2)</f>
        <v>0</v>
      </c>
      <c r="J39" s="231"/>
      <c r="K39" s="232">
        <f>ROUND(E39*J39,2)</f>
        <v>0</v>
      </c>
      <c r="L39" s="232">
        <v>21</v>
      </c>
      <c r="M39" s="232">
        <f>G39*(1+L39/100)</f>
        <v>0</v>
      </c>
      <c r="N39" s="222">
        <v>8.4099999999999994E-2</v>
      </c>
      <c r="O39" s="222">
        <f>ROUND(E39*N39,5)</f>
        <v>0.16819999999999999</v>
      </c>
      <c r="P39" s="222">
        <v>5.8999999999999997E-2</v>
      </c>
      <c r="Q39" s="222">
        <f>ROUND(E39*P39,5)</f>
        <v>0.11799999999999999</v>
      </c>
      <c r="R39" s="222"/>
      <c r="S39" s="222"/>
      <c r="T39" s="223">
        <v>2.21793</v>
      </c>
      <c r="U39" s="222">
        <f>ROUND(E39*T39,2)</f>
        <v>4.4400000000000004</v>
      </c>
      <c r="V39" s="212"/>
      <c r="W39" s="212"/>
      <c r="X39" s="212"/>
      <c r="Y39" s="212"/>
      <c r="Z39" s="212"/>
      <c r="AA39" s="212"/>
      <c r="AB39" s="212"/>
      <c r="AC39" s="212"/>
      <c r="AD39" s="212"/>
      <c r="AE39" s="212" t="s">
        <v>162</v>
      </c>
      <c r="AF39" s="212"/>
      <c r="AG39" s="212"/>
      <c r="AH39" s="212"/>
      <c r="AI39" s="212"/>
      <c r="AJ39" s="212"/>
      <c r="AK39" s="212"/>
      <c r="AL39" s="212"/>
      <c r="AM39" s="212"/>
      <c r="AN39" s="212"/>
      <c r="AO39" s="212"/>
      <c r="AP39" s="212"/>
      <c r="AQ39" s="212"/>
      <c r="AR39" s="212"/>
      <c r="AS39" s="212"/>
      <c r="AT39" s="212"/>
      <c r="AU39" s="212"/>
      <c r="AV39" s="212"/>
      <c r="AW39" s="212"/>
      <c r="AX39" s="212"/>
      <c r="AY39" s="212"/>
      <c r="AZ39" s="212"/>
      <c r="BA39" s="212"/>
      <c r="BB39" s="212"/>
      <c r="BC39" s="212"/>
      <c r="BD39" s="212"/>
      <c r="BE39" s="212"/>
      <c r="BF39" s="212"/>
      <c r="BG39" s="212"/>
      <c r="BH39" s="212"/>
    </row>
    <row r="40" spans="1:60" outlineLevel="1" x14ac:dyDescent="0.2">
      <c r="A40" s="213"/>
      <c r="B40" s="219"/>
      <c r="C40" s="265" t="s">
        <v>163</v>
      </c>
      <c r="D40" s="224"/>
      <c r="E40" s="229">
        <v>2</v>
      </c>
      <c r="F40" s="232"/>
      <c r="G40" s="232"/>
      <c r="H40" s="232"/>
      <c r="I40" s="232"/>
      <c r="J40" s="232"/>
      <c r="K40" s="232"/>
      <c r="L40" s="232"/>
      <c r="M40" s="232"/>
      <c r="N40" s="222"/>
      <c r="O40" s="222"/>
      <c r="P40" s="222"/>
      <c r="Q40" s="222"/>
      <c r="R40" s="222"/>
      <c r="S40" s="222"/>
      <c r="T40" s="223"/>
      <c r="U40" s="222"/>
      <c r="V40" s="212"/>
      <c r="W40" s="212"/>
      <c r="X40" s="212"/>
      <c r="Y40" s="212"/>
      <c r="Z40" s="212"/>
      <c r="AA40" s="212"/>
      <c r="AB40" s="212"/>
      <c r="AC40" s="212"/>
      <c r="AD40" s="212"/>
      <c r="AE40" s="212" t="s">
        <v>115</v>
      </c>
      <c r="AF40" s="212">
        <v>0</v>
      </c>
      <c r="AG40" s="212"/>
      <c r="AH40" s="212"/>
      <c r="AI40" s="212"/>
      <c r="AJ40" s="212"/>
      <c r="AK40" s="212"/>
      <c r="AL40" s="212"/>
      <c r="AM40" s="212"/>
      <c r="AN40" s="212"/>
      <c r="AO40" s="212"/>
      <c r="AP40" s="212"/>
      <c r="AQ40" s="212"/>
      <c r="AR40" s="212"/>
      <c r="AS40" s="212"/>
      <c r="AT40" s="212"/>
      <c r="AU40" s="212"/>
      <c r="AV40" s="212"/>
      <c r="AW40" s="212"/>
      <c r="AX40" s="212"/>
      <c r="AY40" s="212"/>
      <c r="AZ40" s="212"/>
      <c r="BA40" s="212"/>
      <c r="BB40" s="212"/>
      <c r="BC40" s="212"/>
      <c r="BD40" s="212"/>
      <c r="BE40" s="212"/>
      <c r="BF40" s="212"/>
      <c r="BG40" s="212"/>
      <c r="BH40" s="212"/>
    </row>
    <row r="41" spans="1:60" x14ac:dyDescent="0.2">
      <c r="A41" s="214" t="s">
        <v>105</v>
      </c>
      <c r="B41" s="220" t="s">
        <v>64</v>
      </c>
      <c r="C41" s="266" t="s">
        <v>65</v>
      </c>
      <c r="D41" s="225"/>
      <c r="E41" s="230"/>
      <c r="F41" s="233"/>
      <c r="G41" s="233">
        <f>SUMIF(AE42:AE43,"&lt;&gt;NOR",G42:G43)</f>
        <v>0</v>
      </c>
      <c r="H41" s="233"/>
      <c r="I41" s="233">
        <f>SUM(I42:I43)</f>
        <v>0</v>
      </c>
      <c r="J41" s="233"/>
      <c r="K41" s="233">
        <f>SUM(K42:K43)</f>
        <v>0</v>
      </c>
      <c r="L41" s="233"/>
      <c r="M41" s="233">
        <f>SUM(M42:M43)</f>
        <v>0</v>
      </c>
      <c r="N41" s="226"/>
      <c r="O41" s="226">
        <f>SUM(O42:O43)</f>
        <v>9.4305000000000003</v>
      </c>
      <c r="P41" s="226"/>
      <c r="Q41" s="226">
        <f>SUM(Q42:Q43)</f>
        <v>0</v>
      </c>
      <c r="R41" s="226"/>
      <c r="S41" s="226"/>
      <c r="T41" s="227"/>
      <c r="U41" s="226">
        <f>SUM(U42:U43)</f>
        <v>7.1099999999999994</v>
      </c>
      <c r="AE41" t="s">
        <v>106</v>
      </c>
    </row>
    <row r="42" spans="1:60" ht="22.5" outlineLevel="1" x14ac:dyDescent="0.2">
      <c r="A42" s="213">
        <v>21</v>
      </c>
      <c r="B42" s="219" t="s">
        <v>164</v>
      </c>
      <c r="C42" s="264" t="s">
        <v>165</v>
      </c>
      <c r="D42" s="221" t="s">
        <v>150</v>
      </c>
      <c r="E42" s="228">
        <v>25</v>
      </c>
      <c r="F42" s="231"/>
      <c r="G42" s="232">
        <f>ROUND(E42*F42,2)</f>
        <v>0</v>
      </c>
      <c r="H42" s="231"/>
      <c r="I42" s="232">
        <f>ROUND(E42*H42,2)</f>
        <v>0</v>
      </c>
      <c r="J42" s="231"/>
      <c r="K42" s="232">
        <f>ROUND(E42*J42,2)</f>
        <v>0</v>
      </c>
      <c r="L42" s="232">
        <v>21</v>
      </c>
      <c r="M42" s="232">
        <f>G42*(1+L42/100)</f>
        <v>0</v>
      </c>
      <c r="N42" s="222">
        <v>0.12472</v>
      </c>
      <c r="O42" s="222">
        <f>ROUND(E42*N42,5)</f>
        <v>3.1179999999999999</v>
      </c>
      <c r="P42" s="222">
        <v>0</v>
      </c>
      <c r="Q42" s="222">
        <f>ROUND(E42*P42,5)</f>
        <v>0</v>
      </c>
      <c r="R42" s="222"/>
      <c r="S42" s="222"/>
      <c r="T42" s="223">
        <v>0.14000000000000001</v>
      </c>
      <c r="U42" s="222">
        <f>ROUND(E42*T42,2)</f>
        <v>3.5</v>
      </c>
      <c r="V42" s="212"/>
      <c r="W42" s="212"/>
      <c r="X42" s="212"/>
      <c r="Y42" s="212"/>
      <c r="Z42" s="212"/>
      <c r="AA42" s="212"/>
      <c r="AB42" s="212"/>
      <c r="AC42" s="212"/>
      <c r="AD42" s="212"/>
      <c r="AE42" s="212" t="s">
        <v>110</v>
      </c>
      <c r="AF42" s="212"/>
      <c r="AG42" s="212"/>
      <c r="AH42" s="212"/>
      <c r="AI42" s="212"/>
      <c r="AJ42" s="212"/>
      <c r="AK42" s="212"/>
      <c r="AL42" s="212"/>
      <c r="AM42" s="212"/>
      <c r="AN42" s="212"/>
      <c r="AO42" s="212"/>
      <c r="AP42" s="212"/>
      <c r="AQ42" s="212"/>
      <c r="AR42" s="212"/>
      <c r="AS42" s="212"/>
      <c r="AT42" s="212"/>
      <c r="AU42" s="212"/>
      <c r="AV42" s="212"/>
      <c r="AW42" s="212"/>
      <c r="AX42" s="212"/>
      <c r="AY42" s="212"/>
      <c r="AZ42" s="212"/>
      <c r="BA42" s="212"/>
      <c r="BB42" s="212"/>
      <c r="BC42" s="212"/>
      <c r="BD42" s="212"/>
      <c r="BE42" s="212"/>
      <c r="BF42" s="212"/>
      <c r="BG42" s="212"/>
      <c r="BH42" s="212"/>
    </row>
    <row r="43" spans="1:60" outlineLevel="1" x14ac:dyDescent="0.2">
      <c r="A43" s="213">
        <v>22</v>
      </c>
      <c r="B43" s="219" t="s">
        <v>166</v>
      </c>
      <c r="C43" s="264" t="s">
        <v>167</v>
      </c>
      <c r="D43" s="221" t="s">
        <v>113</v>
      </c>
      <c r="E43" s="228">
        <v>2.5</v>
      </c>
      <c r="F43" s="231"/>
      <c r="G43" s="232">
        <f>ROUND(E43*F43,2)</f>
        <v>0</v>
      </c>
      <c r="H43" s="231"/>
      <c r="I43" s="232">
        <f>ROUND(E43*H43,2)</f>
        <v>0</v>
      </c>
      <c r="J43" s="231"/>
      <c r="K43" s="232">
        <f>ROUND(E43*J43,2)</f>
        <v>0</v>
      </c>
      <c r="L43" s="232">
        <v>21</v>
      </c>
      <c r="M43" s="232">
        <f>G43*(1+L43/100)</f>
        <v>0</v>
      </c>
      <c r="N43" s="222">
        <v>2.5249999999999999</v>
      </c>
      <c r="O43" s="222">
        <f>ROUND(E43*N43,5)</f>
        <v>6.3125</v>
      </c>
      <c r="P43" s="222">
        <v>0</v>
      </c>
      <c r="Q43" s="222">
        <f>ROUND(E43*P43,5)</f>
        <v>0</v>
      </c>
      <c r="R43" s="222"/>
      <c r="S43" s="222"/>
      <c r="T43" s="223">
        <v>1.4419999999999999</v>
      </c>
      <c r="U43" s="222">
        <f>ROUND(E43*T43,2)</f>
        <v>3.61</v>
      </c>
      <c r="V43" s="212"/>
      <c r="W43" s="212"/>
      <c r="X43" s="212"/>
      <c r="Y43" s="212"/>
      <c r="Z43" s="212"/>
      <c r="AA43" s="212"/>
      <c r="AB43" s="212"/>
      <c r="AC43" s="212"/>
      <c r="AD43" s="212"/>
      <c r="AE43" s="212" t="s">
        <v>110</v>
      </c>
      <c r="AF43" s="212"/>
      <c r="AG43" s="212"/>
      <c r="AH43" s="212"/>
      <c r="AI43" s="212"/>
      <c r="AJ43" s="212"/>
      <c r="AK43" s="212"/>
      <c r="AL43" s="212"/>
      <c r="AM43" s="212"/>
      <c r="AN43" s="212"/>
      <c r="AO43" s="212"/>
      <c r="AP43" s="212"/>
      <c r="AQ43" s="212"/>
      <c r="AR43" s="212"/>
      <c r="AS43" s="212"/>
      <c r="AT43" s="212"/>
      <c r="AU43" s="212"/>
      <c r="AV43" s="212"/>
      <c r="AW43" s="212"/>
      <c r="AX43" s="212"/>
      <c r="AY43" s="212"/>
      <c r="AZ43" s="212"/>
      <c r="BA43" s="212"/>
      <c r="BB43" s="212"/>
      <c r="BC43" s="212"/>
      <c r="BD43" s="212"/>
      <c r="BE43" s="212"/>
      <c r="BF43" s="212"/>
      <c r="BG43" s="212"/>
      <c r="BH43" s="212"/>
    </row>
    <row r="44" spans="1:60" x14ac:dyDescent="0.2">
      <c r="A44" s="214" t="s">
        <v>105</v>
      </c>
      <c r="B44" s="220" t="s">
        <v>66</v>
      </c>
      <c r="C44" s="266" t="s">
        <v>67</v>
      </c>
      <c r="D44" s="225"/>
      <c r="E44" s="230"/>
      <c r="F44" s="233"/>
      <c r="G44" s="233">
        <f>SUMIF(AE45:AE46,"&lt;&gt;NOR",G45:G46)</f>
        <v>0</v>
      </c>
      <c r="H44" s="233"/>
      <c r="I44" s="233">
        <f>SUM(I45:I46)</f>
        <v>0</v>
      </c>
      <c r="J44" s="233"/>
      <c r="K44" s="233">
        <f>SUM(K45:K46)</f>
        <v>0</v>
      </c>
      <c r="L44" s="233"/>
      <c r="M44" s="233">
        <f>SUM(M45:M46)</f>
        <v>0</v>
      </c>
      <c r="N44" s="226"/>
      <c r="O44" s="226">
        <f>SUM(O45:O46)</f>
        <v>2.66E-3</v>
      </c>
      <c r="P44" s="226"/>
      <c r="Q44" s="226">
        <f>SUM(Q45:Q46)</f>
        <v>4.54</v>
      </c>
      <c r="R44" s="226"/>
      <c r="S44" s="226"/>
      <c r="T44" s="227"/>
      <c r="U44" s="226">
        <f>SUM(U45:U46)</f>
        <v>16.350000000000001</v>
      </c>
      <c r="AE44" t="s">
        <v>106</v>
      </c>
    </row>
    <row r="45" spans="1:60" outlineLevel="1" x14ac:dyDescent="0.2">
      <c r="A45" s="213">
        <v>23</v>
      </c>
      <c r="B45" s="219" t="s">
        <v>168</v>
      </c>
      <c r="C45" s="264" t="s">
        <v>169</v>
      </c>
      <c r="D45" s="221" t="s">
        <v>113</v>
      </c>
      <c r="E45" s="228">
        <v>2</v>
      </c>
      <c r="F45" s="231"/>
      <c r="G45" s="232">
        <f>ROUND(E45*F45,2)</f>
        <v>0</v>
      </c>
      <c r="H45" s="231"/>
      <c r="I45" s="232">
        <f>ROUND(E45*H45,2)</f>
        <v>0</v>
      </c>
      <c r="J45" s="231"/>
      <c r="K45" s="232">
        <f>ROUND(E45*J45,2)</f>
        <v>0</v>
      </c>
      <c r="L45" s="232">
        <v>21</v>
      </c>
      <c r="M45" s="232">
        <f>G45*(1+L45/100)</f>
        <v>0</v>
      </c>
      <c r="N45" s="222">
        <v>1.33E-3</v>
      </c>
      <c r="O45" s="222">
        <f>ROUND(E45*N45,5)</f>
        <v>2.66E-3</v>
      </c>
      <c r="P45" s="222">
        <v>2.27</v>
      </c>
      <c r="Q45" s="222">
        <f>ROUND(E45*P45,5)</f>
        <v>4.54</v>
      </c>
      <c r="R45" s="222"/>
      <c r="S45" s="222"/>
      <c r="T45" s="223">
        <v>8.1749500000000008</v>
      </c>
      <c r="U45" s="222">
        <f>ROUND(E45*T45,2)</f>
        <v>16.350000000000001</v>
      </c>
      <c r="V45" s="212"/>
      <c r="W45" s="212"/>
      <c r="X45" s="212"/>
      <c r="Y45" s="212"/>
      <c r="Z45" s="212"/>
      <c r="AA45" s="212"/>
      <c r="AB45" s="212"/>
      <c r="AC45" s="212"/>
      <c r="AD45" s="212"/>
      <c r="AE45" s="212" t="s">
        <v>162</v>
      </c>
      <c r="AF45" s="212"/>
      <c r="AG45" s="212"/>
      <c r="AH45" s="212"/>
      <c r="AI45" s="212"/>
      <c r="AJ45" s="212"/>
      <c r="AK45" s="212"/>
      <c r="AL45" s="212"/>
      <c r="AM45" s="212"/>
      <c r="AN45" s="212"/>
      <c r="AO45" s="212"/>
      <c r="AP45" s="212"/>
      <c r="AQ45" s="212"/>
      <c r="AR45" s="212"/>
      <c r="AS45" s="212"/>
      <c r="AT45" s="212"/>
      <c r="AU45" s="212"/>
      <c r="AV45" s="212"/>
      <c r="AW45" s="212"/>
      <c r="AX45" s="212"/>
      <c r="AY45" s="212"/>
      <c r="AZ45" s="212"/>
      <c r="BA45" s="212"/>
      <c r="BB45" s="212"/>
      <c r="BC45" s="212"/>
      <c r="BD45" s="212"/>
      <c r="BE45" s="212"/>
      <c r="BF45" s="212"/>
      <c r="BG45" s="212"/>
      <c r="BH45" s="212"/>
    </row>
    <row r="46" spans="1:60" outlineLevel="1" x14ac:dyDescent="0.2">
      <c r="A46" s="213"/>
      <c r="B46" s="219"/>
      <c r="C46" s="265" t="s">
        <v>170</v>
      </c>
      <c r="D46" s="224"/>
      <c r="E46" s="229">
        <v>2</v>
      </c>
      <c r="F46" s="232"/>
      <c r="G46" s="232"/>
      <c r="H46" s="232"/>
      <c r="I46" s="232"/>
      <c r="J46" s="232"/>
      <c r="K46" s="232"/>
      <c r="L46" s="232"/>
      <c r="M46" s="232"/>
      <c r="N46" s="222"/>
      <c r="O46" s="222"/>
      <c r="P46" s="222"/>
      <c r="Q46" s="222"/>
      <c r="R46" s="222"/>
      <c r="S46" s="222"/>
      <c r="T46" s="223"/>
      <c r="U46" s="222"/>
      <c r="V46" s="212"/>
      <c r="W46" s="212"/>
      <c r="X46" s="212"/>
      <c r="Y46" s="212"/>
      <c r="Z46" s="212"/>
      <c r="AA46" s="212"/>
      <c r="AB46" s="212"/>
      <c r="AC46" s="212"/>
      <c r="AD46" s="212"/>
      <c r="AE46" s="212" t="s">
        <v>115</v>
      </c>
      <c r="AF46" s="212">
        <v>0</v>
      </c>
      <c r="AG46" s="212"/>
      <c r="AH46" s="212"/>
      <c r="AI46" s="212"/>
      <c r="AJ46" s="212"/>
      <c r="AK46" s="212"/>
      <c r="AL46" s="212"/>
      <c r="AM46" s="212"/>
      <c r="AN46" s="212"/>
      <c r="AO46" s="212"/>
      <c r="AP46" s="212"/>
      <c r="AQ46" s="212"/>
      <c r="AR46" s="212"/>
      <c r="AS46" s="212"/>
      <c r="AT46" s="212"/>
      <c r="AU46" s="212"/>
      <c r="AV46" s="212"/>
      <c r="AW46" s="212"/>
      <c r="AX46" s="212"/>
      <c r="AY46" s="212"/>
      <c r="AZ46" s="212"/>
      <c r="BA46" s="212"/>
      <c r="BB46" s="212"/>
      <c r="BC46" s="212"/>
      <c r="BD46" s="212"/>
      <c r="BE46" s="212"/>
      <c r="BF46" s="212"/>
      <c r="BG46" s="212"/>
      <c r="BH46" s="212"/>
    </row>
    <row r="47" spans="1:60" x14ac:dyDescent="0.2">
      <c r="A47" s="214" t="s">
        <v>105</v>
      </c>
      <c r="B47" s="220" t="s">
        <v>68</v>
      </c>
      <c r="C47" s="266" t="s">
        <v>69</v>
      </c>
      <c r="D47" s="225"/>
      <c r="E47" s="230"/>
      <c r="F47" s="233"/>
      <c r="G47" s="233">
        <f>SUMIF(AE48:AE50,"&lt;&gt;NOR",G48:G50)</f>
        <v>0</v>
      </c>
      <c r="H47" s="233"/>
      <c r="I47" s="233">
        <f>SUM(I48:I50)</f>
        <v>0</v>
      </c>
      <c r="J47" s="233"/>
      <c r="K47" s="233">
        <f>SUM(K48:K50)</f>
        <v>0</v>
      </c>
      <c r="L47" s="233"/>
      <c r="M47" s="233">
        <f>SUM(M48:M50)</f>
        <v>0</v>
      </c>
      <c r="N47" s="226"/>
      <c r="O47" s="226">
        <f>SUM(O48:O50)</f>
        <v>0</v>
      </c>
      <c r="P47" s="226"/>
      <c r="Q47" s="226">
        <f>SUM(Q48:Q50)</f>
        <v>0</v>
      </c>
      <c r="R47" s="226"/>
      <c r="S47" s="226"/>
      <c r="T47" s="227"/>
      <c r="U47" s="226">
        <f>SUM(U48:U50)</f>
        <v>11.21</v>
      </c>
      <c r="AE47" t="s">
        <v>106</v>
      </c>
    </row>
    <row r="48" spans="1:60" outlineLevel="1" x14ac:dyDescent="0.2">
      <c r="A48" s="213">
        <v>24</v>
      </c>
      <c r="B48" s="219" t="s">
        <v>171</v>
      </c>
      <c r="C48" s="264" t="s">
        <v>172</v>
      </c>
      <c r="D48" s="221" t="s">
        <v>143</v>
      </c>
      <c r="E48" s="228">
        <v>4.54</v>
      </c>
      <c r="F48" s="231"/>
      <c r="G48" s="232">
        <f>ROUND(E48*F48,2)</f>
        <v>0</v>
      </c>
      <c r="H48" s="231"/>
      <c r="I48" s="232">
        <f>ROUND(E48*H48,2)</f>
        <v>0</v>
      </c>
      <c r="J48" s="231"/>
      <c r="K48" s="232">
        <f>ROUND(E48*J48,2)</f>
        <v>0</v>
      </c>
      <c r="L48" s="232">
        <v>21</v>
      </c>
      <c r="M48" s="232">
        <f>G48*(1+L48/100)</f>
        <v>0</v>
      </c>
      <c r="N48" s="222">
        <v>0</v>
      </c>
      <c r="O48" s="222">
        <f>ROUND(E48*N48,5)</f>
        <v>0</v>
      </c>
      <c r="P48" s="222">
        <v>0</v>
      </c>
      <c r="Q48" s="222">
        <f>ROUND(E48*P48,5)</f>
        <v>0</v>
      </c>
      <c r="R48" s="222"/>
      <c r="S48" s="222"/>
      <c r="T48" s="223">
        <v>2.4700000000000002</v>
      </c>
      <c r="U48" s="222">
        <f>ROUND(E48*T48,2)</f>
        <v>11.21</v>
      </c>
      <c r="V48" s="212"/>
      <c r="W48" s="212"/>
      <c r="X48" s="212"/>
      <c r="Y48" s="212"/>
      <c r="Z48" s="212"/>
      <c r="AA48" s="212"/>
      <c r="AB48" s="212"/>
      <c r="AC48" s="212"/>
      <c r="AD48" s="212"/>
      <c r="AE48" s="212" t="s">
        <v>162</v>
      </c>
      <c r="AF48" s="212"/>
      <c r="AG48" s="212"/>
      <c r="AH48" s="212"/>
      <c r="AI48" s="212"/>
      <c r="AJ48" s="212"/>
      <c r="AK48" s="212"/>
      <c r="AL48" s="212"/>
      <c r="AM48" s="212"/>
      <c r="AN48" s="212"/>
      <c r="AO48" s="212"/>
      <c r="AP48" s="212"/>
      <c r="AQ48" s="212"/>
      <c r="AR48" s="212"/>
      <c r="AS48" s="212"/>
      <c r="AT48" s="212"/>
      <c r="AU48" s="212"/>
      <c r="AV48" s="212"/>
      <c r="AW48" s="212"/>
      <c r="AX48" s="212"/>
      <c r="AY48" s="212"/>
      <c r="AZ48" s="212"/>
      <c r="BA48" s="212"/>
      <c r="BB48" s="212"/>
      <c r="BC48" s="212"/>
      <c r="BD48" s="212"/>
      <c r="BE48" s="212"/>
      <c r="BF48" s="212"/>
      <c r="BG48" s="212"/>
      <c r="BH48" s="212"/>
    </row>
    <row r="49" spans="1:60" outlineLevel="1" x14ac:dyDescent="0.2">
      <c r="A49" s="213">
        <v>25</v>
      </c>
      <c r="B49" s="219" t="s">
        <v>173</v>
      </c>
      <c r="C49" s="264" t="s">
        <v>174</v>
      </c>
      <c r="D49" s="221" t="s">
        <v>143</v>
      </c>
      <c r="E49" s="228">
        <v>27.64</v>
      </c>
      <c r="F49" s="231"/>
      <c r="G49" s="232">
        <f>ROUND(E49*F49,2)</f>
        <v>0</v>
      </c>
      <c r="H49" s="231"/>
      <c r="I49" s="232">
        <f>ROUND(E49*H49,2)</f>
        <v>0</v>
      </c>
      <c r="J49" s="231"/>
      <c r="K49" s="232">
        <f>ROUND(E49*J49,2)</f>
        <v>0</v>
      </c>
      <c r="L49" s="232">
        <v>21</v>
      </c>
      <c r="M49" s="232">
        <f>G49*(1+L49/100)</f>
        <v>0</v>
      </c>
      <c r="N49" s="222">
        <v>0</v>
      </c>
      <c r="O49" s="222">
        <f>ROUND(E49*N49,5)</f>
        <v>0</v>
      </c>
      <c r="P49" s="222">
        <v>0</v>
      </c>
      <c r="Q49" s="222">
        <f>ROUND(E49*P49,5)</f>
        <v>0</v>
      </c>
      <c r="R49" s="222"/>
      <c r="S49" s="222"/>
      <c r="T49" s="223">
        <v>0</v>
      </c>
      <c r="U49" s="222">
        <f>ROUND(E49*T49,2)</f>
        <v>0</v>
      </c>
      <c r="V49" s="212"/>
      <c r="W49" s="212"/>
      <c r="X49" s="212"/>
      <c r="Y49" s="212"/>
      <c r="Z49" s="212"/>
      <c r="AA49" s="212"/>
      <c r="AB49" s="212"/>
      <c r="AC49" s="212"/>
      <c r="AD49" s="212"/>
      <c r="AE49" s="212" t="s">
        <v>110</v>
      </c>
      <c r="AF49" s="212"/>
      <c r="AG49" s="212"/>
      <c r="AH49" s="212"/>
      <c r="AI49" s="212"/>
      <c r="AJ49" s="212"/>
      <c r="AK49" s="212"/>
      <c r="AL49" s="212"/>
      <c r="AM49" s="212"/>
      <c r="AN49" s="212"/>
      <c r="AO49" s="212"/>
      <c r="AP49" s="212"/>
      <c r="AQ49" s="212"/>
      <c r="AR49" s="212"/>
      <c r="AS49" s="212"/>
      <c r="AT49" s="212"/>
      <c r="AU49" s="212"/>
      <c r="AV49" s="212"/>
      <c r="AW49" s="212"/>
      <c r="AX49" s="212"/>
      <c r="AY49" s="212"/>
      <c r="AZ49" s="212"/>
      <c r="BA49" s="212"/>
      <c r="BB49" s="212"/>
      <c r="BC49" s="212"/>
      <c r="BD49" s="212"/>
      <c r="BE49" s="212"/>
      <c r="BF49" s="212"/>
      <c r="BG49" s="212"/>
      <c r="BH49" s="212"/>
    </row>
    <row r="50" spans="1:60" outlineLevel="1" x14ac:dyDescent="0.2">
      <c r="A50" s="213"/>
      <c r="B50" s="219"/>
      <c r="C50" s="265" t="s">
        <v>175</v>
      </c>
      <c r="D50" s="224"/>
      <c r="E50" s="229">
        <v>27.64</v>
      </c>
      <c r="F50" s="232"/>
      <c r="G50" s="232"/>
      <c r="H50" s="232"/>
      <c r="I50" s="232"/>
      <c r="J50" s="232"/>
      <c r="K50" s="232"/>
      <c r="L50" s="232"/>
      <c r="M50" s="232"/>
      <c r="N50" s="222"/>
      <c r="O50" s="222"/>
      <c r="P50" s="222"/>
      <c r="Q50" s="222"/>
      <c r="R50" s="222"/>
      <c r="S50" s="222"/>
      <c r="T50" s="223"/>
      <c r="U50" s="222"/>
      <c r="V50" s="212"/>
      <c r="W50" s="212"/>
      <c r="X50" s="212"/>
      <c r="Y50" s="212"/>
      <c r="Z50" s="212"/>
      <c r="AA50" s="212"/>
      <c r="AB50" s="212"/>
      <c r="AC50" s="212"/>
      <c r="AD50" s="212"/>
      <c r="AE50" s="212" t="s">
        <v>115</v>
      </c>
      <c r="AF50" s="212">
        <v>0</v>
      </c>
      <c r="AG50" s="212"/>
      <c r="AH50" s="212"/>
      <c r="AI50" s="212"/>
      <c r="AJ50" s="212"/>
      <c r="AK50" s="212"/>
      <c r="AL50" s="212"/>
      <c r="AM50" s="212"/>
      <c r="AN50" s="212"/>
      <c r="AO50" s="212"/>
      <c r="AP50" s="212"/>
      <c r="AQ50" s="212"/>
      <c r="AR50" s="212"/>
      <c r="AS50" s="212"/>
      <c r="AT50" s="212"/>
      <c r="AU50" s="212"/>
      <c r="AV50" s="212"/>
      <c r="AW50" s="212"/>
      <c r="AX50" s="212"/>
      <c r="AY50" s="212"/>
      <c r="AZ50" s="212"/>
      <c r="BA50" s="212"/>
      <c r="BB50" s="212"/>
      <c r="BC50" s="212"/>
      <c r="BD50" s="212"/>
      <c r="BE50" s="212"/>
      <c r="BF50" s="212"/>
      <c r="BG50" s="212"/>
      <c r="BH50" s="212"/>
    </row>
    <row r="51" spans="1:60" x14ac:dyDescent="0.2">
      <c r="A51" s="214" t="s">
        <v>105</v>
      </c>
      <c r="B51" s="220" t="s">
        <v>70</v>
      </c>
      <c r="C51" s="266" t="s">
        <v>71</v>
      </c>
      <c r="D51" s="225"/>
      <c r="E51" s="230"/>
      <c r="F51" s="233"/>
      <c r="G51" s="233">
        <f>SUMIF(AE52:AE53,"&lt;&gt;NOR",G52:G53)</f>
        <v>0</v>
      </c>
      <c r="H51" s="233"/>
      <c r="I51" s="233">
        <f>SUM(I52:I53)</f>
        <v>0</v>
      </c>
      <c r="J51" s="233"/>
      <c r="K51" s="233">
        <f>SUM(K52:K53)</f>
        <v>0</v>
      </c>
      <c r="L51" s="233"/>
      <c r="M51" s="233">
        <f>SUM(M52:M53)</f>
        <v>0</v>
      </c>
      <c r="N51" s="226"/>
      <c r="O51" s="226">
        <f>SUM(O52:O53)</f>
        <v>0</v>
      </c>
      <c r="P51" s="226"/>
      <c r="Q51" s="226">
        <f>SUM(Q52:Q53)</f>
        <v>0</v>
      </c>
      <c r="R51" s="226"/>
      <c r="S51" s="226"/>
      <c r="T51" s="227"/>
      <c r="U51" s="226">
        <f>SUM(U52:U53)</f>
        <v>31.18</v>
      </c>
      <c r="AE51" t="s">
        <v>106</v>
      </c>
    </row>
    <row r="52" spans="1:60" outlineLevel="1" x14ac:dyDescent="0.2">
      <c r="A52" s="213">
        <v>26</v>
      </c>
      <c r="B52" s="219" t="s">
        <v>176</v>
      </c>
      <c r="C52" s="264" t="s">
        <v>177</v>
      </c>
      <c r="D52" s="221" t="s">
        <v>143</v>
      </c>
      <c r="E52" s="228">
        <v>10.36</v>
      </c>
      <c r="F52" s="231"/>
      <c r="G52" s="232">
        <f>ROUND(E52*F52,2)</f>
        <v>0</v>
      </c>
      <c r="H52" s="231"/>
      <c r="I52" s="232">
        <f>ROUND(E52*H52,2)</f>
        <v>0</v>
      </c>
      <c r="J52" s="231"/>
      <c r="K52" s="232">
        <f>ROUND(E52*J52,2)</f>
        <v>0</v>
      </c>
      <c r="L52" s="232">
        <v>21</v>
      </c>
      <c r="M52" s="232">
        <f>G52*(1+L52/100)</f>
        <v>0</v>
      </c>
      <c r="N52" s="222">
        <v>0</v>
      </c>
      <c r="O52" s="222">
        <f>ROUND(E52*N52,5)</f>
        <v>0</v>
      </c>
      <c r="P52" s="222">
        <v>0</v>
      </c>
      <c r="Q52" s="222">
        <f>ROUND(E52*P52,5)</f>
        <v>0</v>
      </c>
      <c r="R52" s="222"/>
      <c r="S52" s="222"/>
      <c r="T52" s="223">
        <v>0.19400000000000001</v>
      </c>
      <c r="U52" s="222">
        <f>ROUND(E52*T52,2)</f>
        <v>2.0099999999999998</v>
      </c>
      <c r="V52" s="212"/>
      <c r="W52" s="212"/>
      <c r="X52" s="212"/>
      <c r="Y52" s="212"/>
      <c r="Z52" s="212"/>
      <c r="AA52" s="212"/>
      <c r="AB52" s="212"/>
      <c r="AC52" s="212"/>
      <c r="AD52" s="212"/>
      <c r="AE52" s="212" t="s">
        <v>110</v>
      </c>
      <c r="AF52" s="212"/>
      <c r="AG52" s="212"/>
      <c r="AH52" s="212"/>
      <c r="AI52" s="212"/>
      <c r="AJ52" s="212"/>
      <c r="AK52" s="212"/>
      <c r="AL52" s="212"/>
      <c r="AM52" s="212"/>
      <c r="AN52" s="212"/>
      <c r="AO52" s="212"/>
      <c r="AP52" s="212"/>
      <c r="AQ52" s="212"/>
      <c r="AR52" s="212"/>
      <c r="AS52" s="212"/>
      <c r="AT52" s="212"/>
      <c r="AU52" s="212"/>
      <c r="AV52" s="212"/>
      <c r="AW52" s="212"/>
      <c r="AX52" s="212"/>
      <c r="AY52" s="212"/>
      <c r="AZ52" s="212"/>
      <c r="BA52" s="212"/>
      <c r="BB52" s="212"/>
      <c r="BC52" s="212"/>
      <c r="BD52" s="212"/>
      <c r="BE52" s="212"/>
      <c r="BF52" s="212"/>
      <c r="BG52" s="212"/>
      <c r="BH52" s="212"/>
    </row>
    <row r="53" spans="1:60" outlineLevel="1" x14ac:dyDescent="0.2">
      <c r="A53" s="213">
        <v>27</v>
      </c>
      <c r="B53" s="219" t="s">
        <v>178</v>
      </c>
      <c r="C53" s="264" t="s">
        <v>179</v>
      </c>
      <c r="D53" s="221" t="s">
        <v>143</v>
      </c>
      <c r="E53" s="228">
        <v>74.8</v>
      </c>
      <c r="F53" s="231"/>
      <c r="G53" s="232">
        <f>ROUND(E53*F53,2)</f>
        <v>0</v>
      </c>
      <c r="H53" s="231"/>
      <c r="I53" s="232">
        <f>ROUND(E53*H53,2)</f>
        <v>0</v>
      </c>
      <c r="J53" s="231"/>
      <c r="K53" s="232">
        <f>ROUND(E53*J53,2)</f>
        <v>0</v>
      </c>
      <c r="L53" s="232">
        <v>21</v>
      </c>
      <c r="M53" s="232">
        <f>G53*(1+L53/100)</f>
        <v>0</v>
      </c>
      <c r="N53" s="222">
        <v>0</v>
      </c>
      <c r="O53" s="222">
        <f>ROUND(E53*N53,5)</f>
        <v>0</v>
      </c>
      <c r="P53" s="222">
        <v>0</v>
      </c>
      <c r="Q53" s="222">
        <f>ROUND(E53*P53,5)</f>
        <v>0</v>
      </c>
      <c r="R53" s="222"/>
      <c r="S53" s="222"/>
      <c r="T53" s="223">
        <v>0.39</v>
      </c>
      <c r="U53" s="222">
        <f>ROUND(E53*T53,2)</f>
        <v>29.17</v>
      </c>
      <c r="V53" s="212"/>
      <c r="W53" s="212"/>
      <c r="X53" s="212"/>
      <c r="Y53" s="212"/>
      <c r="Z53" s="212"/>
      <c r="AA53" s="212"/>
      <c r="AB53" s="212"/>
      <c r="AC53" s="212"/>
      <c r="AD53" s="212"/>
      <c r="AE53" s="212" t="s">
        <v>110</v>
      </c>
      <c r="AF53" s="212"/>
      <c r="AG53" s="212"/>
      <c r="AH53" s="212"/>
      <c r="AI53" s="212"/>
      <c r="AJ53" s="212"/>
      <c r="AK53" s="212"/>
      <c r="AL53" s="212"/>
      <c r="AM53" s="212"/>
      <c r="AN53" s="212"/>
      <c r="AO53" s="212"/>
      <c r="AP53" s="212"/>
      <c r="AQ53" s="212"/>
      <c r="AR53" s="212"/>
      <c r="AS53" s="212"/>
      <c r="AT53" s="212"/>
      <c r="AU53" s="212"/>
      <c r="AV53" s="212"/>
      <c r="AW53" s="212"/>
      <c r="AX53" s="212"/>
      <c r="AY53" s="212"/>
      <c r="AZ53" s="212"/>
      <c r="BA53" s="212"/>
      <c r="BB53" s="212"/>
      <c r="BC53" s="212"/>
      <c r="BD53" s="212"/>
      <c r="BE53" s="212"/>
      <c r="BF53" s="212"/>
      <c r="BG53" s="212"/>
      <c r="BH53" s="212"/>
    </row>
    <row r="54" spans="1:60" x14ac:dyDescent="0.2">
      <c r="A54" s="214" t="s">
        <v>105</v>
      </c>
      <c r="B54" s="220" t="s">
        <v>72</v>
      </c>
      <c r="C54" s="266" t="s">
        <v>73</v>
      </c>
      <c r="D54" s="225"/>
      <c r="E54" s="230"/>
      <c r="F54" s="233"/>
      <c r="G54" s="233">
        <f>SUMIF(AE55:AE56,"&lt;&gt;NOR",G55:G56)</f>
        <v>0</v>
      </c>
      <c r="H54" s="233"/>
      <c r="I54" s="233">
        <f>SUM(I55:I56)</f>
        <v>0</v>
      </c>
      <c r="J54" s="233"/>
      <c r="K54" s="233">
        <f>SUM(K55:K56)</f>
        <v>0</v>
      </c>
      <c r="L54" s="233"/>
      <c r="M54" s="233">
        <f>SUM(M55:M56)</f>
        <v>0</v>
      </c>
      <c r="N54" s="226"/>
      <c r="O54" s="226">
        <f>SUM(O55:O56)</f>
        <v>1.008E-2</v>
      </c>
      <c r="P54" s="226"/>
      <c r="Q54" s="226">
        <f>SUM(Q55:Q56)</f>
        <v>0</v>
      </c>
      <c r="R54" s="226"/>
      <c r="S54" s="226"/>
      <c r="T54" s="227"/>
      <c r="U54" s="226">
        <f>SUM(U55:U56)</f>
        <v>0.62</v>
      </c>
      <c r="AE54" t="s">
        <v>106</v>
      </c>
    </row>
    <row r="55" spans="1:60" outlineLevel="1" x14ac:dyDescent="0.2">
      <c r="A55" s="213">
        <v>28</v>
      </c>
      <c r="B55" s="219" t="s">
        <v>180</v>
      </c>
      <c r="C55" s="264" t="s">
        <v>181</v>
      </c>
      <c r="D55" s="221" t="s">
        <v>109</v>
      </c>
      <c r="E55" s="228">
        <v>14</v>
      </c>
      <c r="F55" s="231"/>
      <c r="G55" s="232">
        <f>ROUND(E55*F55,2)</f>
        <v>0</v>
      </c>
      <c r="H55" s="231"/>
      <c r="I55" s="232">
        <f>ROUND(E55*H55,2)</f>
        <v>0</v>
      </c>
      <c r="J55" s="231"/>
      <c r="K55" s="232">
        <f>ROUND(E55*J55,2)</f>
        <v>0</v>
      </c>
      <c r="L55" s="232">
        <v>21</v>
      </c>
      <c r="M55" s="232">
        <f>G55*(1+L55/100)</f>
        <v>0</v>
      </c>
      <c r="N55" s="222">
        <v>1.7000000000000001E-4</v>
      </c>
      <c r="O55" s="222">
        <f>ROUND(E55*N55,5)</f>
        <v>2.3800000000000002E-3</v>
      </c>
      <c r="P55" s="222">
        <v>0</v>
      </c>
      <c r="Q55" s="222">
        <f>ROUND(E55*P55,5)</f>
        <v>0</v>
      </c>
      <c r="R55" s="222"/>
      <c r="S55" s="222"/>
      <c r="T55" s="223">
        <v>4.3999999999999997E-2</v>
      </c>
      <c r="U55" s="222">
        <f>ROUND(E55*T55,2)</f>
        <v>0.62</v>
      </c>
      <c r="V55" s="212"/>
      <c r="W55" s="212"/>
      <c r="X55" s="212"/>
      <c r="Y55" s="212"/>
      <c r="Z55" s="212"/>
      <c r="AA55" s="212"/>
      <c r="AB55" s="212"/>
      <c r="AC55" s="212"/>
      <c r="AD55" s="212"/>
      <c r="AE55" s="212" t="s">
        <v>110</v>
      </c>
      <c r="AF55" s="212"/>
      <c r="AG55" s="212"/>
      <c r="AH55" s="212"/>
      <c r="AI55" s="212"/>
      <c r="AJ55" s="212"/>
      <c r="AK55" s="212"/>
      <c r="AL55" s="212"/>
      <c r="AM55" s="212"/>
      <c r="AN55" s="212"/>
      <c r="AO55" s="212"/>
      <c r="AP55" s="212"/>
      <c r="AQ55" s="212"/>
      <c r="AR55" s="212"/>
      <c r="AS55" s="212"/>
      <c r="AT55" s="212"/>
      <c r="AU55" s="212"/>
      <c r="AV55" s="212"/>
      <c r="AW55" s="212"/>
      <c r="AX55" s="212"/>
      <c r="AY55" s="212"/>
      <c r="AZ55" s="212"/>
      <c r="BA55" s="212"/>
      <c r="BB55" s="212"/>
      <c r="BC55" s="212"/>
      <c r="BD55" s="212"/>
      <c r="BE55" s="212"/>
      <c r="BF55" s="212"/>
      <c r="BG55" s="212"/>
      <c r="BH55" s="212"/>
    </row>
    <row r="56" spans="1:60" outlineLevel="1" x14ac:dyDescent="0.2">
      <c r="A56" s="213">
        <v>29</v>
      </c>
      <c r="B56" s="219" t="s">
        <v>182</v>
      </c>
      <c r="C56" s="264" t="s">
        <v>183</v>
      </c>
      <c r="D56" s="221" t="s">
        <v>109</v>
      </c>
      <c r="E56" s="228">
        <v>14</v>
      </c>
      <c r="F56" s="231"/>
      <c r="G56" s="232">
        <f>ROUND(E56*F56,2)</f>
        <v>0</v>
      </c>
      <c r="H56" s="231"/>
      <c r="I56" s="232">
        <f>ROUND(E56*H56,2)</f>
        <v>0</v>
      </c>
      <c r="J56" s="231"/>
      <c r="K56" s="232">
        <f>ROUND(E56*J56,2)</f>
        <v>0</v>
      </c>
      <c r="L56" s="232">
        <v>21</v>
      </c>
      <c r="M56" s="232">
        <f>G56*(1+L56/100)</f>
        <v>0</v>
      </c>
      <c r="N56" s="222">
        <v>5.5000000000000003E-4</v>
      </c>
      <c r="O56" s="222">
        <f>ROUND(E56*N56,5)</f>
        <v>7.7000000000000002E-3</v>
      </c>
      <c r="P56" s="222">
        <v>0</v>
      </c>
      <c r="Q56" s="222">
        <f>ROUND(E56*P56,5)</f>
        <v>0</v>
      </c>
      <c r="R56" s="222"/>
      <c r="S56" s="222"/>
      <c r="T56" s="223">
        <v>0</v>
      </c>
      <c r="U56" s="222">
        <f>ROUND(E56*T56,2)</f>
        <v>0</v>
      </c>
      <c r="V56" s="212"/>
      <c r="W56" s="212"/>
      <c r="X56" s="212"/>
      <c r="Y56" s="212"/>
      <c r="Z56" s="212"/>
      <c r="AA56" s="212"/>
      <c r="AB56" s="212"/>
      <c r="AC56" s="212"/>
      <c r="AD56" s="212"/>
      <c r="AE56" s="212" t="s">
        <v>153</v>
      </c>
      <c r="AF56" s="212"/>
      <c r="AG56" s="212"/>
      <c r="AH56" s="212"/>
      <c r="AI56" s="212"/>
      <c r="AJ56" s="212"/>
      <c r="AK56" s="212"/>
      <c r="AL56" s="212"/>
      <c r="AM56" s="212"/>
      <c r="AN56" s="212"/>
      <c r="AO56" s="212"/>
      <c r="AP56" s="212"/>
      <c r="AQ56" s="212"/>
      <c r="AR56" s="212"/>
      <c r="AS56" s="212"/>
      <c r="AT56" s="212"/>
      <c r="AU56" s="212"/>
      <c r="AV56" s="212"/>
      <c r="AW56" s="212"/>
      <c r="AX56" s="212"/>
      <c r="AY56" s="212"/>
      <c r="AZ56" s="212"/>
      <c r="BA56" s="212"/>
      <c r="BB56" s="212"/>
      <c r="BC56" s="212"/>
      <c r="BD56" s="212"/>
      <c r="BE56" s="212"/>
      <c r="BF56" s="212"/>
      <c r="BG56" s="212"/>
      <c r="BH56" s="212"/>
    </row>
    <row r="57" spans="1:60" x14ac:dyDescent="0.2">
      <c r="A57" s="214" t="s">
        <v>105</v>
      </c>
      <c r="B57" s="220" t="s">
        <v>74</v>
      </c>
      <c r="C57" s="266" t="s">
        <v>75</v>
      </c>
      <c r="D57" s="225"/>
      <c r="E57" s="230"/>
      <c r="F57" s="233"/>
      <c r="G57" s="233">
        <f>SUMIF(AE58:AE59,"&lt;&gt;NOR",G58:G59)</f>
        <v>0</v>
      </c>
      <c r="H57" s="233"/>
      <c r="I57" s="233">
        <f>SUM(I58:I59)</f>
        <v>0</v>
      </c>
      <c r="J57" s="233"/>
      <c r="K57" s="233">
        <f>SUM(K58:K59)</f>
        <v>0</v>
      </c>
      <c r="L57" s="233"/>
      <c r="M57" s="233">
        <f>SUM(M58:M59)</f>
        <v>0</v>
      </c>
      <c r="N57" s="226"/>
      <c r="O57" s="226">
        <f>SUM(O58:O59)</f>
        <v>9.6000000000000002E-4</v>
      </c>
      <c r="P57" s="226"/>
      <c r="Q57" s="226">
        <f>SUM(Q58:Q59)</f>
        <v>0</v>
      </c>
      <c r="R57" s="226"/>
      <c r="S57" s="226"/>
      <c r="T57" s="227"/>
      <c r="U57" s="226">
        <f>SUM(U58:U59)</f>
        <v>1.6</v>
      </c>
      <c r="AE57" t="s">
        <v>106</v>
      </c>
    </row>
    <row r="58" spans="1:60" ht="22.5" outlineLevel="1" x14ac:dyDescent="0.2">
      <c r="A58" s="213">
        <v>30</v>
      </c>
      <c r="B58" s="219" t="s">
        <v>184</v>
      </c>
      <c r="C58" s="264" t="s">
        <v>185</v>
      </c>
      <c r="D58" s="221" t="s">
        <v>150</v>
      </c>
      <c r="E58" s="228">
        <v>6</v>
      </c>
      <c r="F58" s="231"/>
      <c r="G58" s="232">
        <f>ROUND(E58*F58,2)</f>
        <v>0</v>
      </c>
      <c r="H58" s="231"/>
      <c r="I58" s="232">
        <f>ROUND(E58*H58,2)</f>
        <v>0</v>
      </c>
      <c r="J58" s="231"/>
      <c r="K58" s="232">
        <f>ROUND(E58*J58,2)</f>
        <v>0</v>
      </c>
      <c r="L58" s="232">
        <v>21</v>
      </c>
      <c r="M58" s="232">
        <f>G58*(1+L58/100)</f>
        <v>0</v>
      </c>
      <c r="N58" s="222">
        <v>1.6000000000000001E-4</v>
      </c>
      <c r="O58" s="222">
        <f>ROUND(E58*N58,5)</f>
        <v>9.6000000000000002E-4</v>
      </c>
      <c r="P58" s="222">
        <v>0</v>
      </c>
      <c r="Q58" s="222">
        <f>ROUND(E58*P58,5)</f>
        <v>0</v>
      </c>
      <c r="R58" s="222"/>
      <c r="S58" s="222"/>
      <c r="T58" s="223">
        <v>9.955E-2</v>
      </c>
      <c r="U58" s="222">
        <f>ROUND(E58*T58,2)</f>
        <v>0.6</v>
      </c>
      <c r="V58" s="212"/>
      <c r="W58" s="212"/>
      <c r="X58" s="212"/>
      <c r="Y58" s="212"/>
      <c r="Z58" s="212"/>
      <c r="AA58" s="212"/>
      <c r="AB58" s="212"/>
      <c r="AC58" s="212"/>
      <c r="AD58" s="212"/>
      <c r="AE58" s="212" t="s">
        <v>110</v>
      </c>
      <c r="AF58" s="212"/>
      <c r="AG58" s="212"/>
      <c r="AH58" s="212"/>
      <c r="AI58" s="212"/>
      <c r="AJ58" s="212"/>
      <c r="AK58" s="212"/>
      <c r="AL58" s="212"/>
      <c r="AM58" s="212"/>
      <c r="AN58" s="212"/>
      <c r="AO58" s="212"/>
      <c r="AP58" s="212"/>
      <c r="AQ58" s="212"/>
      <c r="AR58" s="212"/>
      <c r="AS58" s="212"/>
      <c r="AT58" s="212"/>
      <c r="AU58" s="212"/>
      <c r="AV58" s="212"/>
      <c r="AW58" s="212"/>
      <c r="AX58" s="212"/>
      <c r="AY58" s="212"/>
      <c r="AZ58" s="212"/>
      <c r="BA58" s="212"/>
      <c r="BB58" s="212"/>
      <c r="BC58" s="212"/>
      <c r="BD58" s="212"/>
      <c r="BE58" s="212"/>
      <c r="BF58" s="212"/>
      <c r="BG58" s="212"/>
      <c r="BH58" s="212"/>
    </row>
    <row r="59" spans="1:60" outlineLevel="1" x14ac:dyDescent="0.2">
      <c r="A59" s="213">
        <v>31</v>
      </c>
      <c r="B59" s="219" t="s">
        <v>186</v>
      </c>
      <c r="C59" s="264" t="s">
        <v>187</v>
      </c>
      <c r="D59" s="221" t="s">
        <v>188</v>
      </c>
      <c r="E59" s="228">
        <v>1</v>
      </c>
      <c r="F59" s="231"/>
      <c r="G59" s="232">
        <f>ROUND(E59*F59,2)</f>
        <v>0</v>
      </c>
      <c r="H59" s="231"/>
      <c r="I59" s="232">
        <f>ROUND(E59*H59,2)</f>
        <v>0</v>
      </c>
      <c r="J59" s="231"/>
      <c r="K59" s="232">
        <f>ROUND(E59*J59,2)</f>
        <v>0</v>
      </c>
      <c r="L59" s="232">
        <v>21</v>
      </c>
      <c r="M59" s="232">
        <f>G59*(1+L59/100)</f>
        <v>0</v>
      </c>
      <c r="N59" s="222">
        <v>0</v>
      </c>
      <c r="O59" s="222">
        <f>ROUND(E59*N59,5)</f>
        <v>0</v>
      </c>
      <c r="P59" s="222">
        <v>0</v>
      </c>
      <c r="Q59" s="222">
        <f>ROUND(E59*P59,5)</f>
        <v>0</v>
      </c>
      <c r="R59" s="222"/>
      <c r="S59" s="222"/>
      <c r="T59" s="223">
        <v>1</v>
      </c>
      <c r="U59" s="222">
        <f>ROUND(E59*T59,2)</f>
        <v>1</v>
      </c>
      <c r="V59" s="212"/>
      <c r="W59" s="212"/>
      <c r="X59" s="212"/>
      <c r="Y59" s="212"/>
      <c r="Z59" s="212"/>
      <c r="AA59" s="212"/>
      <c r="AB59" s="212"/>
      <c r="AC59" s="212"/>
      <c r="AD59" s="212"/>
      <c r="AE59" s="212" t="s">
        <v>110</v>
      </c>
      <c r="AF59" s="212"/>
      <c r="AG59" s="212"/>
      <c r="AH59" s="212"/>
      <c r="AI59" s="212"/>
      <c r="AJ59" s="212"/>
      <c r="AK59" s="212"/>
      <c r="AL59" s="212"/>
      <c r="AM59" s="212"/>
      <c r="AN59" s="212"/>
      <c r="AO59" s="212"/>
      <c r="AP59" s="212"/>
      <c r="AQ59" s="212"/>
      <c r="AR59" s="212"/>
      <c r="AS59" s="212"/>
      <c r="AT59" s="212"/>
      <c r="AU59" s="212"/>
      <c r="AV59" s="212"/>
      <c r="AW59" s="212"/>
      <c r="AX59" s="212"/>
      <c r="AY59" s="212"/>
      <c r="AZ59" s="212"/>
      <c r="BA59" s="212"/>
      <c r="BB59" s="212"/>
      <c r="BC59" s="212"/>
      <c r="BD59" s="212"/>
      <c r="BE59" s="212"/>
      <c r="BF59" s="212"/>
      <c r="BG59" s="212"/>
      <c r="BH59" s="212"/>
    </row>
    <row r="60" spans="1:60" x14ac:dyDescent="0.2">
      <c r="A60" s="214" t="s">
        <v>105</v>
      </c>
      <c r="B60" s="220" t="s">
        <v>76</v>
      </c>
      <c r="C60" s="266" t="s">
        <v>77</v>
      </c>
      <c r="D60" s="225"/>
      <c r="E60" s="230"/>
      <c r="F60" s="233"/>
      <c r="G60" s="233">
        <f>SUMIF(AE61:AE62,"&lt;&gt;NOR",G61:G62)</f>
        <v>0</v>
      </c>
      <c r="H60" s="233"/>
      <c r="I60" s="233">
        <f>SUM(I61:I62)</f>
        <v>0</v>
      </c>
      <c r="J60" s="233"/>
      <c r="K60" s="233">
        <f>SUM(K61:K62)</f>
        <v>0</v>
      </c>
      <c r="L60" s="233"/>
      <c r="M60" s="233">
        <f>SUM(M61:M62)</f>
        <v>0</v>
      </c>
      <c r="N60" s="226"/>
      <c r="O60" s="226">
        <f>SUM(O61:O62)</f>
        <v>8.4250000000000005E-2</v>
      </c>
      <c r="P60" s="226"/>
      <c r="Q60" s="226">
        <f>SUM(Q61:Q62)</f>
        <v>0</v>
      </c>
      <c r="R60" s="226"/>
      <c r="S60" s="226"/>
      <c r="T60" s="227"/>
      <c r="U60" s="226">
        <f>SUM(U61:U62)</f>
        <v>1.56</v>
      </c>
      <c r="AE60" t="s">
        <v>106</v>
      </c>
    </row>
    <row r="61" spans="1:60" outlineLevel="1" x14ac:dyDescent="0.2">
      <c r="A61" s="213">
        <v>32</v>
      </c>
      <c r="B61" s="219" t="s">
        <v>189</v>
      </c>
      <c r="C61" s="264" t="s">
        <v>190</v>
      </c>
      <c r="D61" s="221" t="s">
        <v>150</v>
      </c>
      <c r="E61" s="228">
        <v>5</v>
      </c>
      <c r="F61" s="231"/>
      <c r="G61" s="232">
        <f>ROUND(E61*F61,2)</f>
        <v>0</v>
      </c>
      <c r="H61" s="231"/>
      <c r="I61" s="232">
        <f>ROUND(E61*H61,2)</f>
        <v>0</v>
      </c>
      <c r="J61" s="231"/>
      <c r="K61" s="232">
        <f>ROUND(E61*J61,2)</f>
        <v>0</v>
      </c>
      <c r="L61" s="232">
        <v>21</v>
      </c>
      <c r="M61" s="232">
        <f>G61*(1+L61/100)</f>
        <v>0</v>
      </c>
      <c r="N61" s="222">
        <v>0</v>
      </c>
      <c r="O61" s="222">
        <f>ROUND(E61*N61,5)</f>
        <v>0</v>
      </c>
      <c r="P61" s="222">
        <v>0</v>
      </c>
      <c r="Q61" s="222">
        <f>ROUND(E61*P61,5)</f>
        <v>0</v>
      </c>
      <c r="R61" s="222"/>
      <c r="S61" s="222"/>
      <c r="T61" s="223">
        <v>0.3</v>
      </c>
      <c r="U61" s="222">
        <f>ROUND(E61*T61,2)</f>
        <v>1.5</v>
      </c>
      <c r="V61" s="212"/>
      <c r="W61" s="212"/>
      <c r="X61" s="212"/>
      <c r="Y61" s="212"/>
      <c r="Z61" s="212"/>
      <c r="AA61" s="212"/>
      <c r="AB61" s="212"/>
      <c r="AC61" s="212"/>
      <c r="AD61" s="212"/>
      <c r="AE61" s="212" t="s">
        <v>110</v>
      </c>
      <c r="AF61" s="212"/>
      <c r="AG61" s="212"/>
      <c r="AH61" s="212"/>
      <c r="AI61" s="212"/>
      <c r="AJ61" s="212"/>
      <c r="AK61" s="212"/>
      <c r="AL61" s="212"/>
      <c r="AM61" s="212"/>
      <c r="AN61" s="212"/>
      <c r="AO61" s="212"/>
      <c r="AP61" s="212"/>
      <c r="AQ61" s="212"/>
      <c r="AR61" s="212"/>
      <c r="AS61" s="212"/>
      <c r="AT61" s="212"/>
      <c r="AU61" s="212"/>
      <c r="AV61" s="212"/>
      <c r="AW61" s="212"/>
      <c r="AX61" s="212"/>
      <c r="AY61" s="212"/>
      <c r="AZ61" s="212"/>
      <c r="BA61" s="212"/>
      <c r="BB61" s="212"/>
      <c r="BC61" s="212"/>
      <c r="BD61" s="212"/>
      <c r="BE61" s="212"/>
      <c r="BF61" s="212"/>
      <c r="BG61" s="212"/>
      <c r="BH61" s="212"/>
    </row>
    <row r="62" spans="1:60" outlineLevel="1" x14ac:dyDescent="0.2">
      <c r="A62" s="213">
        <v>33</v>
      </c>
      <c r="B62" s="219" t="s">
        <v>191</v>
      </c>
      <c r="C62" s="264" t="s">
        <v>192</v>
      </c>
      <c r="D62" s="221" t="s">
        <v>150</v>
      </c>
      <c r="E62" s="228">
        <v>5</v>
      </c>
      <c r="F62" s="231"/>
      <c r="G62" s="232">
        <f>ROUND(E62*F62,2)</f>
        <v>0</v>
      </c>
      <c r="H62" s="231"/>
      <c r="I62" s="232">
        <f>ROUND(E62*H62,2)</f>
        <v>0</v>
      </c>
      <c r="J62" s="231"/>
      <c r="K62" s="232">
        <f>ROUND(E62*J62,2)</f>
        <v>0</v>
      </c>
      <c r="L62" s="232">
        <v>21</v>
      </c>
      <c r="M62" s="232">
        <f>G62*(1+L62/100)</f>
        <v>0</v>
      </c>
      <c r="N62" s="222">
        <v>1.685E-2</v>
      </c>
      <c r="O62" s="222">
        <f>ROUND(E62*N62,5)</f>
        <v>8.4250000000000005E-2</v>
      </c>
      <c r="P62" s="222">
        <v>0</v>
      </c>
      <c r="Q62" s="222">
        <f>ROUND(E62*P62,5)</f>
        <v>0</v>
      </c>
      <c r="R62" s="222"/>
      <c r="S62" s="222"/>
      <c r="T62" s="223">
        <v>1.2E-2</v>
      </c>
      <c r="U62" s="222">
        <f>ROUND(E62*T62,2)</f>
        <v>0.06</v>
      </c>
      <c r="V62" s="212"/>
      <c r="W62" s="212"/>
      <c r="X62" s="212"/>
      <c r="Y62" s="212"/>
      <c r="Z62" s="212"/>
      <c r="AA62" s="212"/>
      <c r="AB62" s="212"/>
      <c r="AC62" s="212"/>
      <c r="AD62" s="212"/>
      <c r="AE62" s="212" t="s">
        <v>110</v>
      </c>
      <c r="AF62" s="212"/>
      <c r="AG62" s="212"/>
      <c r="AH62" s="212"/>
      <c r="AI62" s="212"/>
      <c r="AJ62" s="212"/>
      <c r="AK62" s="212"/>
      <c r="AL62" s="212"/>
      <c r="AM62" s="212"/>
      <c r="AN62" s="212"/>
      <c r="AO62" s="212"/>
      <c r="AP62" s="212"/>
      <c r="AQ62" s="212"/>
      <c r="AR62" s="212"/>
      <c r="AS62" s="212"/>
      <c r="AT62" s="212"/>
      <c r="AU62" s="212"/>
      <c r="AV62" s="212"/>
      <c r="AW62" s="212"/>
      <c r="AX62" s="212"/>
      <c r="AY62" s="212"/>
      <c r="AZ62" s="212"/>
      <c r="BA62" s="212"/>
      <c r="BB62" s="212"/>
      <c r="BC62" s="212"/>
      <c r="BD62" s="212"/>
      <c r="BE62" s="212"/>
      <c r="BF62" s="212"/>
      <c r="BG62" s="212"/>
      <c r="BH62" s="212"/>
    </row>
    <row r="63" spans="1:60" x14ac:dyDescent="0.2">
      <c r="A63" s="214" t="s">
        <v>105</v>
      </c>
      <c r="B63" s="220" t="s">
        <v>78</v>
      </c>
      <c r="C63" s="266" t="s">
        <v>26</v>
      </c>
      <c r="D63" s="225"/>
      <c r="E63" s="230"/>
      <c r="F63" s="233"/>
      <c r="G63" s="233">
        <f>SUMIF(AE64:AE64,"&lt;&gt;NOR",G64:G64)</f>
        <v>0</v>
      </c>
      <c r="H63" s="233"/>
      <c r="I63" s="233">
        <f>SUM(I64:I64)</f>
        <v>0</v>
      </c>
      <c r="J63" s="233"/>
      <c r="K63" s="233">
        <f>SUM(K64:K64)</f>
        <v>0</v>
      </c>
      <c r="L63" s="233"/>
      <c r="M63" s="233">
        <f>SUM(M64:M64)</f>
        <v>0</v>
      </c>
      <c r="N63" s="226"/>
      <c r="O63" s="226">
        <f>SUM(O64:O64)</f>
        <v>0</v>
      </c>
      <c r="P63" s="226"/>
      <c r="Q63" s="226">
        <f>SUM(Q64:Q64)</f>
        <v>0</v>
      </c>
      <c r="R63" s="226"/>
      <c r="S63" s="226"/>
      <c r="T63" s="227"/>
      <c r="U63" s="226">
        <f>SUM(U64:U64)</f>
        <v>0</v>
      </c>
      <c r="AE63" t="s">
        <v>106</v>
      </c>
    </row>
    <row r="64" spans="1:60" outlineLevel="1" x14ac:dyDescent="0.2">
      <c r="A64" s="242">
        <v>34</v>
      </c>
      <c r="B64" s="243" t="s">
        <v>193</v>
      </c>
      <c r="C64" s="267" t="s">
        <v>194</v>
      </c>
      <c r="D64" s="244" t="s">
        <v>195</v>
      </c>
      <c r="E64" s="245">
        <v>1</v>
      </c>
      <c r="F64" s="246"/>
      <c r="G64" s="247">
        <f>ROUND(E64*F64,2)</f>
        <v>0</v>
      </c>
      <c r="H64" s="246"/>
      <c r="I64" s="247">
        <f>ROUND(E64*H64,2)</f>
        <v>0</v>
      </c>
      <c r="J64" s="246"/>
      <c r="K64" s="247">
        <f>ROUND(E64*J64,2)</f>
        <v>0</v>
      </c>
      <c r="L64" s="247">
        <v>21</v>
      </c>
      <c r="M64" s="247">
        <f>G64*(1+L64/100)</f>
        <v>0</v>
      </c>
      <c r="N64" s="248">
        <v>0</v>
      </c>
      <c r="O64" s="248">
        <f>ROUND(E64*N64,5)</f>
        <v>0</v>
      </c>
      <c r="P64" s="248">
        <v>0</v>
      </c>
      <c r="Q64" s="248">
        <f>ROUND(E64*P64,5)</f>
        <v>0</v>
      </c>
      <c r="R64" s="248"/>
      <c r="S64" s="248"/>
      <c r="T64" s="249">
        <v>0</v>
      </c>
      <c r="U64" s="248">
        <f>ROUND(E64*T64,2)</f>
        <v>0</v>
      </c>
      <c r="V64" s="212"/>
      <c r="W64" s="212"/>
      <c r="X64" s="212"/>
      <c r="Y64" s="212"/>
      <c r="Z64" s="212"/>
      <c r="AA64" s="212"/>
      <c r="AB64" s="212"/>
      <c r="AC64" s="212"/>
      <c r="AD64" s="212"/>
      <c r="AE64" s="212" t="s">
        <v>110</v>
      </c>
      <c r="AF64" s="212"/>
      <c r="AG64" s="212"/>
      <c r="AH64" s="212"/>
      <c r="AI64" s="212"/>
      <c r="AJ64" s="212"/>
      <c r="AK64" s="212"/>
      <c r="AL64" s="212"/>
      <c r="AM64" s="212"/>
      <c r="AN64" s="212"/>
      <c r="AO64" s="212"/>
      <c r="AP64" s="212"/>
      <c r="AQ64" s="212"/>
      <c r="AR64" s="212"/>
      <c r="AS64" s="212"/>
      <c r="AT64" s="212"/>
      <c r="AU64" s="212"/>
      <c r="AV64" s="212"/>
      <c r="AW64" s="212"/>
      <c r="AX64" s="212"/>
      <c r="AY64" s="212"/>
      <c r="AZ64" s="212"/>
      <c r="BA64" s="212"/>
      <c r="BB64" s="212"/>
      <c r="BC64" s="212"/>
      <c r="BD64" s="212"/>
      <c r="BE64" s="212"/>
      <c r="BF64" s="212"/>
      <c r="BG64" s="212"/>
      <c r="BH64" s="212"/>
    </row>
    <row r="65" spans="1:31" x14ac:dyDescent="0.2">
      <c r="A65" s="6"/>
      <c r="B65" s="7" t="s">
        <v>196</v>
      </c>
      <c r="C65" s="268" t="s">
        <v>196</v>
      </c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AC65">
        <v>15</v>
      </c>
      <c r="AD65">
        <v>21</v>
      </c>
    </row>
    <row r="66" spans="1:31" x14ac:dyDescent="0.2">
      <c r="A66" s="250"/>
      <c r="B66" s="251">
        <v>26</v>
      </c>
      <c r="C66" s="269" t="s">
        <v>196</v>
      </c>
      <c r="D66" s="252"/>
      <c r="E66" s="252"/>
      <c r="F66" s="252"/>
      <c r="G66" s="263">
        <f>G8+G23+G29+G38+G41+G44+G47+G51+G54+G57+G60+G63</f>
        <v>0</v>
      </c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AC66">
        <f>SUMIF(L7:L64,AC65,G7:G64)</f>
        <v>0</v>
      </c>
      <c r="AD66">
        <f>SUMIF(L7:L64,AD65,G7:G64)</f>
        <v>0</v>
      </c>
      <c r="AE66" t="s">
        <v>197</v>
      </c>
    </row>
    <row r="67" spans="1:31" x14ac:dyDescent="0.2">
      <c r="A67" s="6"/>
      <c r="B67" s="7" t="s">
        <v>196</v>
      </c>
      <c r="C67" s="268" t="s">
        <v>196</v>
      </c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</row>
    <row r="68" spans="1:31" x14ac:dyDescent="0.2">
      <c r="A68" s="6"/>
      <c r="B68" s="7" t="s">
        <v>196</v>
      </c>
      <c r="C68" s="268" t="s">
        <v>196</v>
      </c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</row>
    <row r="69" spans="1:31" x14ac:dyDescent="0.2">
      <c r="A69" s="253">
        <v>33</v>
      </c>
      <c r="B69" s="253"/>
      <c r="C69" s="270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</row>
    <row r="70" spans="1:31" x14ac:dyDescent="0.2">
      <c r="A70" s="254"/>
      <c r="B70" s="255"/>
      <c r="C70" s="271"/>
      <c r="D70" s="255"/>
      <c r="E70" s="255"/>
      <c r="F70" s="255"/>
      <c r="G70" s="25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AE70" t="s">
        <v>198</v>
      </c>
    </row>
    <row r="71" spans="1:31" x14ac:dyDescent="0.2">
      <c r="A71" s="257"/>
      <c r="B71" s="258"/>
      <c r="C71" s="272"/>
      <c r="D71" s="258"/>
      <c r="E71" s="258"/>
      <c r="F71" s="258"/>
      <c r="G71" s="259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</row>
    <row r="72" spans="1:31" x14ac:dyDescent="0.2">
      <c r="A72" s="257"/>
      <c r="B72" s="258"/>
      <c r="C72" s="272"/>
      <c r="D72" s="258"/>
      <c r="E72" s="258"/>
      <c r="F72" s="258"/>
      <c r="G72" s="259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</row>
    <row r="73" spans="1:31" x14ac:dyDescent="0.2">
      <c r="A73" s="257"/>
      <c r="B73" s="258"/>
      <c r="C73" s="272"/>
      <c r="D73" s="258"/>
      <c r="E73" s="258"/>
      <c r="F73" s="258"/>
      <c r="G73" s="259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</row>
    <row r="74" spans="1:31" x14ac:dyDescent="0.2">
      <c r="A74" s="260"/>
      <c r="B74" s="261"/>
      <c r="C74" s="273"/>
      <c r="D74" s="261"/>
      <c r="E74" s="261"/>
      <c r="F74" s="261"/>
      <c r="G74" s="262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</row>
    <row r="75" spans="1:31" x14ac:dyDescent="0.2">
      <c r="A75" s="6"/>
      <c r="B75" s="7" t="s">
        <v>196</v>
      </c>
      <c r="C75" s="268" t="s">
        <v>196</v>
      </c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</row>
    <row r="76" spans="1:31" x14ac:dyDescent="0.2">
      <c r="C76" s="274"/>
      <c r="AE76" t="s">
        <v>199</v>
      </c>
    </row>
  </sheetData>
  <mergeCells count="6">
    <mergeCell ref="A1:G1"/>
    <mergeCell ref="C2:G2"/>
    <mergeCell ref="C3:G3"/>
    <mergeCell ref="C4:G4"/>
    <mergeCell ref="A69:C69"/>
    <mergeCell ref="A70:G74"/>
  </mergeCells>
  <pageMargins left="0.59055118110236204" right="0.39370078740157499" top="0.78740157499999996" bottom="0.78740157499999996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4</vt:i4>
      </vt:variant>
      <vt:variant>
        <vt:lpstr>Pojmenované oblasti</vt:lpstr>
      </vt:variant>
      <vt:variant>
        <vt:i4>45</vt:i4>
      </vt:variant>
    </vt:vector>
  </HeadingPairs>
  <TitlesOfParts>
    <vt:vector size="49" baseType="lpstr">
      <vt:lpstr>Pokyny pro vyplnění</vt:lpstr>
      <vt:lpstr>Stavba</vt:lpstr>
      <vt:lpstr>VzorPolozky</vt:lpstr>
      <vt:lpstr>Rozpočet Pol</vt:lpstr>
      <vt:lpstr>Stavba!CelkemDPHVypocet</vt:lpstr>
      <vt:lpstr>CenaCelkem</vt:lpstr>
      <vt:lpstr>CenaCelkemBezDPH</vt:lpstr>
      <vt:lpstr>Stavba!CenaCelkemVypocet</vt:lpstr>
      <vt:lpstr>cisloobjektu</vt:lpstr>
      <vt:lpstr>Stavba!CisloStavby</vt:lpstr>
      <vt:lpstr>CisloStavebnihoRozpoctu</vt:lpstr>
      <vt:lpstr>dadresa</vt:lpstr>
      <vt:lpstr>Stavba!DIČ</vt:lpstr>
      <vt:lpstr>dmisto</vt:lpstr>
      <vt:lpstr>DPHSni</vt:lpstr>
      <vt:lpstr>DPHZakl</vt:lpstr>
      <vt:lpstr>Stavba!dpsc</vt:lpstr>
      <vt:lpstr>Stavba!IČO</vt:lpstr>
      <vt:lpstr>Mena</vt:lpstr>
      <vt:lpstr>MistoStavby</vt:lpstr>
      <vt:lpstr>nazevobjektu</vt:lpstr>
      <vt:lpstr>Stavba!NazevStavby</vt:lpstr>
      <vt:lpstr>NazevStavebnihoRozpoctu</vt:lpstr>
      <vt:lpstr>oadresa</vt:lpstr>
      <vt:lpstr>Stavba!Objednatel</vt:lpstr>
      <vt:lpstr>Stavba!Objekt</vt:lpstr>
      <vt:lpstr>'Rozpočet Pol'!Oblast_tisku</vt:lpstr>
      <vt:lpstr>Stavba!Oblast_tisku</vt:lpstr>
      <vt:lpstr>Stavba!odic</vt:lpstr>
      <vt:lpstr>Stavba!oico</vt:lpstr>
      <vt:lpstr>Stavba!omisto</vt:lpstr>
      <vt:lpstr>Stavba!onazev</vt:lpstr>
      <vt:lpstr>Stavba!opsc</vt:lpstr>
      <vt:lpstr>padresa</vt:lpstr>
      <vt:lpstr>pdic</vt:lpstr>
      <vt:lpstr>pico</vt:lpstr>
      <vt:lpstr>pmisto</vt:lpstr>
      <vt:lpstr>PoptavkaID</vt:lpstr>
      <vt:lpstr>pPSC</vt:lpstr>
      <vt:lpstr>Projektant</vt:lpstr>
      <vt:lpstr>Stavba!SazbaDPH1</vt:lpstr>
      <vt:lpstr>Stavba!SazbaDPH2</vt:lpstr>
      <vt:lpstr>Vypracoval</vt:lpstr>
      <vt:lpstr>ZakladDPHSni</vt:lpstr>
      <vt:lpstr>Stavba!ZakladDPHSniVypocet</vt:lpstr>
      <vt:lpstr>ZakladDPHZakl</vt:lpstr>
      <vt:lpstr>Stavba!ZakladDPHZaklVypocet</vt:lpstr>
      <vt:lpstr>Zaokrouhleni</vt:lpstr>
      <vt:lpstr>Zhotovitel</vt:lpstr>
    </vt:vector>
  </TitlesOfParts>
  <Company>RTS, a.s.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Lýdia Regéciová</dc:creator>
  <cp:lastModifiedBy>Lýdia Regéciová</cp:lastModifiedBy>
  <cp:lastPrinted>2014-02-28T09:52:57Z</cp:lastPrinted>
  <dcterms:created xsi:type="dcterms:W3CDTF">2009-04-08T07:15:50Z</dcterms:created>
  <dcterms:modified xsi:type="dcterms:W3CDTF">2020-08-27T06:58:00Z</dcterms:modified>
</cp:coreProperties>
</file>